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8085" activeTab="0"/>
  </bookViews>
  <sheets>
    <sheet name="Feuil1" sheetId="1" r:id="rId1"/>
    <sheet name="2018" sheetId="2" r:id="rId2"/>
    <sheet name="jan" sheetId="3" r:id="rId3"/>
    <sheet name="fév" sheetId="4" r:id="rId4"/>
    <sheet name="mar" sheetId="5" r:id="rId5"/>
    <sheet name="avr" sheetId="6" r:id="rId6"/>
    <sheet name="mai" sheetId="7" r:id="rId7"/>
    <sheet name="juin" sheetId="8" r:id="rId8"/>
    <sheet name="juil" sheetId="9" r:id="rId9"/>
    <sheet name="aou" sheetId="10" state="hidden" r:id="rId10"/>
    <sheet name="sep" sheetId="11" state="hidden" r:id="rId11"/>
    <sheet name="oct" sheetId="12" state="hidden" r:id="rId12"/>
    <sheet name="nov" sheetId="13" state="hidden" r:id="rId13"/>
    <sheet name="dec" sheetId="14" state="hidden" r:id="rId14"/>
    <sheet name="Jours Fériés" sheetId="15" state="hidden" r:id="rId15"/>
  </sheets>
  <definedNames>
    <definedName name="An">'Jours Fériés'!$E$5</definedName>
    <definedName name="Année">'2018'!$B$2</definedName>
    <definedName name="eq" localSheetId="14">'Jours Fériés'!#REF!</definedName>
    <definedName name="ier" localSheetId="9">'aou'!$G$3</definedName>
    <definedName name="ier" localSheetId="5">'avr'!$G$3</definedName>
    <definedName name="ier" localSheetId="13">'dec'!$G$3</definedName>
    <definedName name="ier" localSheetId="3">'fév'!$G$3</definedName>
    <definedName name="ier" localSheetId="14">'Jours Fériés'!#REF!</definedName>
    <definedName name="ier" localSheetId="8">'juil'!$G$3</definedName>
    <definedName name="ier" localSheetId="7">'juin'!$G$3</definedName>
    <definedName name="ier" localSheetId="6">'mai'!$G$3</definedName>
    <definedName name="ier" localSheetId="4">'mar'!$G$3</definedName>
    <definedName name="ier" localSheetId="12">'nov'!$G$3</definedName>
    <definedName name="ier" localSheetId="11">'oct'!$G$3</definedName>
    <definedName name="ier" localSheetId="10">'sep'!$G$3</definedName>
    <definedName name="ier">'jan'!$G$3</definedName>
    <definedName name="nb_j" localSheetId="14">'Jours Fériés'!#REF!</definedName>
    <definedName name="Pâques">'Jours Fériés'!$C$6</definedName>
    <definedName name="prem" localSheetId="14">'Jours Fériés'!#REF!</definedName>
    <definedName name="prem">'jan'!$B$2</definedName>
    <definedName name="ref_a_01" localSheetId="1">'2018'!$C$4</definedName>
    <definedName name="ref_a_01" localSheetId="14">'Jours Fériés'!#REF!</definedName>
    <definedName name="ref_a_01">#REF!</definedName>
    <definedName name="ref_a_02" localSheetId="1">'2018'!$H$4</definedName>
    <definedName name="ref_a_02" localSheetId="14">'Jours Fériés'!#REF!</definedName>
    <definedName name="ref_a_02">#REF!</definedName>
    <definedName name="ref_a_03" localSheetId="1">'2018'!$M$4</definedName>
    <definedName name="ref_a_03" localSheetId="14">'Jours Fériés'!#REF!</definedName>
    <definedName name="ref_a_03">#REF!</definedName>
    <definedName name="ref_a_04" localSheetId="1">'2018'!$R$4</definedName>
    <definedName name="ref_a_04" localSheetId="14">'Jours Fériés'!#REF!</definedName>
    <definedName name="ref_a_04">#REF!</definedName>
    <definedName name="ref_a_05" localSheetId="1">'2018'!$W$4</definedName>
    <definedName name="ref_a_05" localSheetId="14">'Jours Fériés'!#REF!</definedName>
    <definedName name="ref_a_05">#REF!</definedName>
    <definedName name="ref_a_06" localSheetId="1">'2018'!$AB$4</definedName>
    <definedName name="ref_a_06" localSheetId="14">'Jours Fériés'!#REF!</definedName>
    <definedName name="ref_a_06">#REF!</definedName>
    <definedName name="ref_a_07" localSheetId="1">'2018'!$AG$4</definedName>
    <definedName name="ref_a_07" localSheetId="14">'Jours Fériés'!#REF!</definedName>
    <definedName name="ref_a_07">#REF!</definedName>
    <definedName name="ref_a_08" localSheetId="1">'2018'!$AL$4</definedName>
    <definedName name="ref_a_08" localSheetId="14">'Jours Fériés'!#REF!</definedName>
    <definedName name="ref_a_08">#REF!</definedName>
    <definedName name="ref_a_09" localSheetId="1">'2018'!$AQ$4</definedName>
    <definedName name="ref_a_09" localSheetId="14">'Jours Fériés'!#REF!</definedName>
    <definedName name="ref_a_09">#REF!</definedName>
    <definedName name="ref_a_10" localSheetId="1">'2018'!$AV$4</definedName>
    <definedName name="ref_a_10" localSheetId="14">'Jours Fériés'!#REF!</definedName>
    <definedName name="ref_a_10">#REF!</definedName>
    <definedName name="ref_a_11" localSheetId="1">'2018'!$BA$4</definedName>
    <definedName name="ref_a_11" localSheetId="14">'Jours Fériés'!#REF!</definedName>
    <definedName name="ref_a_11">#REF!</definedName>
    <definedName name="ref_a_12" localSheetId="1">'2018'!$BF$4</definedName>
    <definedName name="ref_a_12" localSheetId="14">'Jours Fériés'!#REF!</definedName>
    <definedName name="ref_a_12">#REF!</definedName>
    <definedName name="ref_b_01" localSheetId="1">'2018'!$D$4</definedName>
    <definedName name="ref_b_01" localSheetId="14">'Jours Fériés'!#REF!</definedName>
    <definedName name="ref_b_01">#REF!</definedName>
    <definedName name="ref_b_02" localSheetId="1">'2018'!$I$4</definedName>
    <definedName name="ref_b_02" localSheetId="14">'Jours Fériés'!#REF!</definedName>
    <definedName name="ref_b_02">#REF!</definedName>
    <definedName name="ref_b_03" localSheetId="1">'2018'!$N$4</definedName>
    <definedName name="ref_b_03" localSheetId="14">'Jours Fériés'!#REF!</definedName>
    <definedName name="ref_b_03">#REF!</definedName>
    <definedName name="ref_b_04" localSheetId="1">'2018'!$S$4</definedName>
    <definedName name="ref_b_04" localSheetId="14">'Jours Fériés'!#REF!</definedName>
    <definedName name="ref_b_04">#REF!</definedName>
    <definedName name="ref_b_05" localSheetId="1">'2018'!$X$4</definedName>
    <definedName name="ref_b_05" localSheetId="14">'Jours Fériés'!#REF!</definedName>
    <definedName name="ref_b_05">#REF!</definedName>
    <definedName name="ref_b_06" localSheetId="1">'2018'!$AC$4</definedName>
    <definedName name="ref_b_06" localSheetId="14">'Jours Fériés'!#REF!</definedName>
    <definedName name="ref_b_06">#REF!</definedName>
    <definedName name="ref_b_07" localSheetId="1">'2018'!$AH$4</definedName>
    <definedName name="ref_b_07" localSheetId="14">'Jours Fériés'!#REF!</definedName>
    <definedName name="ref_b_07">#REF!</definedName>
    <definedName name="ref_b_08" localSheetId="1">'2018'!$AM$4</definedName>
    <definedName name="ref_b_08" localSheetId="14">'Jours Fériés'!#REF!</definedName>
    <definedName name="ref_b_08">#REF!</definedName>
    <definedName name="ref_b_09" localSheetId="1">'2018'!$AR$4</definedName>
    <definedName name="ref_b_09" localSheetId="14">'Jours Fériés'!#REF!</definedName>
    <definedName name="ref_b_09">#REF!</definedName>
    <definedName name="ref_b_10" localSheetId="1">'2018'!$AW$4</definedName>
    <definedName name="ref_b_10" localSheetId="14">'Jours Fériés'!#REF!</definedName>
    <definedName name="ref_b_10">#REF!</definedName>
    <definedName name="ref_b_11" localSheetId="1">'2018'!$BB$4</definedName>
    <definedName name="ref_b_11" localSheetId="14">'Jours Fériés'!#REF!</definedName>
    <definedName name="ref_b_11">#REF!</definedName>
    <definedName name="ref_b_12" localSheetId="1">'2018'!$BG$4</definedName>
    <definedName name="ref_b_12" localSheetId="14">'Jours Fériés'!#REF!</definedName>
    <definedName name="ref_b_12">#REF!</definedName>
    <definedName name="tjf">'Jours Fériés'!$C$5:$C$18</definedName>
    <definedName name="_xlnm.Print_Area" localSheetId="1">'2018'!$A$1:$BI$36</definedName>
    <definedName name="_xlnm.Print_Area" localSheetId="9">'aou'!$A$1:$H$35</definedName>
    <definedName name="_xlnm.Print_Area" localSheetId="5">'avr'!$A$1:$H$35</definedName>
    <definedName name="_xlnm.Print_Area" localSheetId="13">'dec'!$A$1:$H$35</definedName>
    <definedName name="_xlnm.Print_Area" localSheetId="3">'fév'!$A$1:$H$35</definedName>
    <definedName name="_xlnm.Print_Area" localSheetId="2">'jan'!$A$1:$H$35</definedName>
    <definedName name="_xlnm.Print_Area" localSheetId="8">'juil'!$A$1:$H$35</definedName>
    <definedName name="_xlnm.Print_Area" localSheetId="7">'juin'!$A$1:$H$35</definedName>
    <definedName name="_xlnm.Print_Area" localSheetId="6">'mai'!$A$1:$H$35</definedName>
    <definedName name="_xlnm.Print_Area" localSheetId="4">'mar'!$A$1:$H$35</definedName>
    <definedName name="_xlnm.Print_Area" localSheetId="12">'nov'!$A$1:$H$35</definedName>
    <definedName name="_xlnm.Print_Area" localSheetId="11">'oct'!$A$1:$H$35</definedName>
    <definedName name="_xlnm.Print_Area" localSheetId="10">'sep'!$A$1:$H$35</definedName>
  </definedNames>
  <calcPr fullCalcOnLoad="1"/>
</workbook>
</file>

<file path=xl/sharedStrings.xml><?xml version="1.0" encoding="utf-8"?>
<sst xmlns="http://schemas.openxmlformats.org/spreadsheetml/2006/main" count="134" uniqueCount="88">
  <si>
    <t>Fériés</t>
  </si>
  <si>
    <t>Premier de l'an</t>
  </si>
  <si>
    <t>Pâques</t>
  </si>
  <si>
    <t>Lundi de Pâques</t>
  </si>
  <si>
    <t>Fête du travail</t>
  </si>
  <si>
    <t>Victoire 1945</t>
  </si>
  <si>
    <t>Ascension</t>
  </si>
  <si>
    <t>Fête nat.</t>
  </si>
  <si>
    <t>Assomption</t>
  </si>
  <si>
    <t>Toussaint</t>
  </si>
  <si>
    <t>Armistice</t>
  </si>
  <si>
    <t>Noël</t>
  </si>
  <si>
    <t>Premier de l'an suivant</t>
  </si>
  <si>
    <t>Pentecôte</t>
  </si>
  <si>
    <t>Lundi de Pentecôte</t>
  </si>
  <si>
    <t>Retour à 2016</t>
  </si>
  <si>
    <t>Départements  experts</t>
  </si>
  <si>
    <t xml:space="preserve">Ressources  </t>
  </si>
  <si>
    <t>Janvier</t>
  </si>
  <si>
    <t>Février</t>
  </si>
  <si>
    <t xml:space="preserve">Mars </t>
  </si>
  <si>
    <t>Avril</t>
  </si>
  <si>
    <t xml:space="preserve">Mai </t>
  </si>
  <si>
    <t>Juin</t>
  </si>
  <si>
    <t>Juillet</t>
  </si>
  <si>
    <t>Aout</t>
  </si>
  <si>
    <t>Septembre</t>
  </si>
  <si>
    <t>Octobre</t>
  </si>
  <si>
    <t>Novembre</t>
  </si>
  <si>
    <t>Décembre</t>
  </si>
  <si>
    <t xml:space="preserve">Négociation </t>
  </si>
  <si>
    <t>JRS</t>
  </si>
  <si>
    <t>GRH</t>
  </si>
  <si>
    <t>Révision de l'accord projet social volet I - GPEC</t>
  </si>
  <si>
    <t>C&amp;C</t>
  </si>
  <si>
    <t>QVT</t>
  </si>
  <si>
    <t>CCE</t>
  </si>
  <si>
    <t>Ressources</t>
  </si>
  <si>
    <t>Commissions de suivi et autres dispositifs conventionnels</t>
  </si>
  <si>
    <t>Fond social  "Frais de santé / Prévoyance"</t>
  </si>
  <si>
    <t xml:space="preserve">Conférence Nationale des CHSCT </t>
  </si>
  <si>
    <t>Commission paritaire Régimes complémentaire "Frais de santé/Prévoyance"</t>
  </si>
  <si>
    <t>Commission paritaire suivi Accord HSCCT</t>
  </si>
  <si>
    <t>Commission paritaire suivi Accord Personnel en situation de handicap</t>
  </si>
  <si>
    <t xml:space="preserve">Commission paritaire suivi Accompagnement des réorganisations </t>
  </si>
  <si>
    <t>Révision Convention Collective -  Classification des emplois</t>
  </si>
  <si>
    <t xml:space="preserve">Protocole d'acccord préeléctoral </t>
  </si>
  <si>
    <t>C&amp;C / JRS</t>
  </si>
  <si>
    <t>GRH / JRS</t>
  </si>
  <si>
    <t>Révision Convention Collective -  Prime de froid</t>
  </si>
  <si>
    <t xml:space="preserve">Négociation accord dialogue social </t>
  </si>
  <si>
    <t xml:space="preserve">Négociation accord handicap </t>
  </si>
  <si>
    <t>Négociation  accompagnement des réorganisations</t>
  </si>
  <si>
    <t>QVT/JRS</t>
  </si>
  <si>
    <t>DSI</t>
  </si>
  <si>
    <t>C&amp;C et QVT</t>
  </si>
  <si>
    <t>Commission de suivi ANAT</t>
  </si>
  <si>
    <t xml:space="preserve">Commission paritaire suivi Cohésion sociale, égalité des chances </t>
  </si>
  <si>
    <t xml:space="preserve">Commission de suivi CCEFS - Astreinte </t>
  </si>
  <si>
    <t xml:space="preserve">Observatoire des métiers, formation, emploi à définir </t>
  </si>
  <si>
    <t>Retour à 2018</t>
  </si>
  <si>
    <t>NEGO</t>
  </si>
  <si>
    <t>COMMI</t>
  </si>
  <si>
    <t xml:space="preserve">Négociation - Intéressement </t>
  </si>
  <si>
    <t>NEGO
COMMI</t>
  </si>
  <si>
    <t xml:space="preserve">NAO
Négociation accord dialogue social </t>
  </si>
  <si>
    <t xml:space="preserve">Révision Convention Collective -  Classification des emplois
Commission paritaire suivi Cohésion sociale, égalité des chances </t>
  </si>
  <si>
    <t xml:space="preserve">Fond social  "Frais de santé / Prévoyance"
Négociation accord dialogue social </t>
  </si>
  <si>
    <t>FONDS
NEGO</t>
  </si>
  <si>
    <t>COMMI
NEGO</t>
  </si>
  <si>
    <t>Révision Convention Collective -  Classification des emplois
Commission de suivi ANAT</t>
  </si>
  <si>
    <t>Commission paritaire Régimes complémentaire "Frais de santé/Prévoyance"
Révision Convention Collective -  Classification des emplois</t>
  </si>
  <si>
    <t xml:space="preserve">Révision Convention Collective -  Prime de froid
Protocole d'acccord préeléctoral </t>
  </si>
  <si>
    <t>NAO (dont révision accord transport)</t>
  </si>
  <si>
    <t>Télé-travail</t>
  </si>
  <si>
    <t xml:space="preserve">Révision - Accord prévoyance </t>
  </si>
  <si>
    <t xml:space="preserve">NEGO
</t>
  </si>
  <si>
    <t>NAO
Négociation - Modalité de vote (vote électronique)
Commission paritaire suivi Accord Personnel en situation de handicap</t>
  </si>
  <si>
    <t xml:space="preserve">Révision Convention Collective -  Classification des emplois
Protocole d'acccord préeléctoral 
</t>
  </si>
  <si>
    <t>Négociation - Modalité de vote (vote électronique)
Commission paritaire suivi Accord HSCCT
NAO</t>
  </si>
  <si>
    <t xml:space="preserve">Négociation - Modalité de vote </t>
  </si>
  <si>
    <t xml:space="preserve">Conférence CHSCT </t>
  </si>
  <si>
    <r>
      <t xml:space="preserve">22/03/2018 et </t>
    </r>
    <r>
      <rPr>
        <sz val="11"/>
        <color indexed="10"/>
        <rFont val="Calibri"/>
        <family val="2"/>
      </rPr>
      <t>21/03/2018 (à confirmer)</t>
    </r>
  </si>
  <si>
    <t>Après midi (à confirmer en fonction de l'ordre du jour)</t>
  </si>
  <si>
    <t xml:space="preserve">Révision de l'accord projet social volet I - GPEC
Révision CCEFS : jours chomés DOM
Commission ANAT </t>
  </si>
  <si>
    <t xml:space="preserve">Négociation - Intéressement 
</t>
  </si>
  <si>
    <t xml:space="preserve">Révision - Accord prévoyance et frais de santé 
Négociation - Intéressement 
</t>
  </si>
  <si>
    <r>
      <t xml:space="preserve">Négociation accord dialogue social 
Commission CCEFS - Astreinte </t>
    </r>
    <r>
      <rPr>
        <sz val="10"/>
        <color indexed="10"/>
        <rFont val="Arial"/>
        <family val="2"/>
      </rPr>
      <t xml:space="preserve">(à confirmer)
</t>
    </r>
    <r>
      <rPr>
        <sz val="10"/>
        <rFont val="Arial"/>
        <family val="2"/>
      </rPr>
      <t xml:space="preserve">Commission paritaire suivi Accompagnement des réorganisations
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</si>
</sst>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m"/>
    <numFmt numFmtId="173" formatCode="d"/>
    <numFmt numFmtId="174" formatCode="&quot;Vrai&quot;;&quot;Vrai&quot;;&quot;Faux&quot;"/>
    <numFmt numFmtId="175" formatCode="&quot;Actif&quot;;&quot;Actif&quot;;&quot;Inactif&quot;"/>
    <numFmt numFmtId="176" formatCode="dddd"/>
    <numFmt numFmtId="177" formatCode="mm"/>
    <numFmt numFmtId="178" formatCode="ddd"/>
    <numFmt numFmtId="179" formatCode="yyyy"/>
    <numFmt numFmtId="180" formatCode="mmm"/>
    <numFmt numFmtId="181" formatCode="dd"/>
    <numFmt numFmtId="182" formatCode="d/m"/>
    <numFmt numFmtId="183" formatCode="d\-mmm\-yy"/>
    <numFmt numFmtId="184" formatCode="d/m/yy"/>
    <numFmt numFmtId="185" formatCode="dd/mm/yy"/>
    <numFmt numFmtId="186" formatCode="dddd\ dd\-mmm\-yyyy"/>
    <numFmt numFmtId="187" formatCode="[$-40C]dddd\ d\ mmmm\ yyyy"/>
    <numFmt numFmtId="188" formatCode="[$-40C]mmmmm;@"/>
    <numFmt numFmtId="189" formatCode="mmmm\ yyyy"/>
  </numFmts>
  <fonts count="67">
    <font>
      <sz val="10"/>
      <name val="Arial"/>
      <family val="0"/>
    </font>
    <font>
      <sz val="10"/>
      <color indexed="9"/>
      <name val="Arial"/>
      <family val="2"/>
    </font>
    <font>
      <b/>
      <sz val="24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Comic Sans MS"/>
      <family val="4"/>
    </font>
    <font>
      <sz val="18"/>
      <name val="Comic Sans MS"/>
      <family val="4"/>
    </font>
    <font>
      <b/>
      <sz val="24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9"/>
      <name val="Verdana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9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9"/>
      <color indexed="9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1"/>
      <color indexed="36"/>
      <name val="Calibri"/>
      <family val="2"/>
    </font>
    <font>
      <b/>
      <sz val="16"/>
      <color indexed="56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0"/>
      <name val="Arial"/>
      <family val="2"/>
    </font>
    <font>
      <sz val="9"/>
      <color theme="0"/>
      <name val="Calibri"/>
      <family val="2"/>
    </font>
    <font>
      <sz val="10"/>
      <color rgb="FFFF0000"/>
      <name val="Calibri"/>
      <family val="2"/>
    </font>
    <font>
      <b/>
      <sz val="11"/>
      <color rgb="FF7030A0"/>
      <name val="Calibri"/>
      <family val="2"/>
    </font>
    <font>
      <sz val="10"/>
      <color rgb="FFFF0000"/>
      <name val="Arial"/>
      <family val="2"/>
    </font>
    <font>
      <b/>
      <sz val="16"/>
      <color theme="3"/>
      <name val="Calibri"/>
      <family val="2"/>
    </font>
    <font>
      <b/>
      <sz val="1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>
        <color theme="0"/>
      </top>
      <bottom style="thin">
        <color theme="0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>
        <color theme="5"/>
      </left>
      <right style="thin"/>
      <top style="thin">
        <color theme="5"/>
      </top>
      <bottom>
        <color indexed="63"/>
      </bottom>
    </border>
    <border>
      <left style="thin"/>
      <right style="thin"/>
      <top style="thin">
        <color theme="5"/>
      </top>
      <bottom style="hair"/>
    </border>
    <border>
      <left style="thin"/>
      <right style="thin">
        <color theme="5"/>
      </right>
      <top style="thin">
        <color theme="5"/>
      </top>
      <bottom style="hair"/>
    </border>
    <border>
      <left style="thin">
        <color theme="5"/>
      </left>
      <right style="thin"/>
      <top>
        <color indexed="63"/>
      </top>
      <bottom>
        <color indexed="63"/>
      </bottom>
    </border>
    <border>
      <left style="thin"/>
      <right style="thin">
        <color theme="5"/>
      </right>
      <top style="hair"/>
      <bottom style="hair"/>
    </border>
    <border>
      <left style="thin"/>
      <right style="thin">
        <color theme="5"/>
      </right>
      <top style="hair"/>
      <bottom style="thin"/>
    </border>
    <border>
      <left style="thin"/>
      <right style="thin">
        <color theme="5"/>
      </right>
      <top style="thin"/>
      <bottom style="hair"/>
    </border>
    <border>
      <left style="thin">
        <color theme="5"/>
      </left>
      <right style="thin"/>
      <top>
        <color indexed="63"/>
      </top>
      <bottom style="thin">
        <color theme="5"/>
      </bottom>
    </border>
    <border>
      <left style="thin"/>
      <right style="thin"/>
      <top style="hair"/>
      <bottom style="thin">
        <color theme="5"/>
      </bottom>
    </border>
    <border>
      <left style="thin"/>
      <right style="thin">
        <color theme="5"/>
      </right>
      <top style="hair"/>
      <bottom style="thin">
        <color theme="5"/>
      </bottom>
    </border>
    <border>
      <left style="thin"/>
      <right style="thin"/>
      <top style="thin"/>
      <bottom style="thin">
        <color theme="5"/>
      </bottom>
    </border>
    <border>
      <left style="thin"/>
      <right style="thin">
        <color theme="5"/>
      </right>
      <top style="thin"/>
      <bottom style="thin">
        <color theme="5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hair">
        <color theme="5"/>
      </left>
      <right style="hair">
        <color theme="5"/>
      </right>
      <top style="hair">
        <color theme="5"/>
      </top>
      <bottom style="hair">
        <color theme="5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theme="3"/>
      </left>
      <right style="hair">
        <color theme="5"/>
      </right>
      <top style="thin">
        <color theme="3"/>
      </top>
      <bottom style="hair">
        <color theme="5"/>
      </bottom>
    </border>
    <border>
      <left style="hair">
        <color theme="5"/>
      </left>
      <right style="hair">
        <color theme="5"/>
      </right>
      <top style="thin">
        <color theme="3"/>
      </top>
      <bottom style="hair">
        <color theme="5"/>
      </bottom>
    </border>
    <border>
      <left style="hair">
        <color theme="5"/>
      </left>
      <right style="thin">
        <color theme="3"/>
      </right>
      <top style="thin">
        <color theme="3"/>
      </top>
      <bottom style="hair">
        <color theme="5"/>
      </bottom>
    </border>
    <border>
      <left style="thin">
        <color theme="3"/>
      </left>
      <right style="hair">
        <color theme="5"/>
      </right>
      <top style="hair">
        <color theme="5"/>
      </top>
      <bottom style="hair">
        <color theme="5"/>
      </bottom>
    </border>
    <border>
      <left style="hair">
        <color theme="5"/>
      </left>
      <right style="thin">
        <color theme="3"/>
      </right>
      <top style="hair">
        <color theme="5"/>
      </top>
      <bottom style="hair">
        <color theme="5"/>
      </bottom>
    </border>
    <border>
      <left style="thin">
        <color theme="3"/>
      </left>
      <right style="hair">
        <color theme="5"/>
      </right>
      <top style="hair">
        <color theme="5"/>
      </top>
      <bottom style="thin">
        <color theme="3"/>
      </bottom>
    </border>
    <border>
      <left style="hair">
        <color theme="5"/>
      </left>
      <right style="hair">
        <color theme="5"/>
      </right>
      <top style="hair">
        <color theme="5"/>
      </top>
      <bottom style="thin">
        <color theme="3"/>
      </bottom>
    </border>
    <border>
      <left style="hair">
        <color theme="5"/>
      </left>
      <right style="thin">
        <color theme="3"/>
      </right>
      <top style="hair">
        <color theme="5"/>
      </top>
      <bottom style="thin">
        <color theme="3"/>
      </bottom>
    </border>
    <border>
      <left style="thin">
        <color theme="3"/>
      </left>
      <right style="hair">
        <color theme="3"/>
      </right>
      <top style="thin">
        <color theme="3"/>
      </top>
      <bottom style="hair">
        <color theme="3"/>
      </bottom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</border>
    <border>
      <left style="hair">
        <color theme="3"/>
      </left>
      <right style="thin">
        <color theme="3"/>
      </right>
      <top style="thin">
        <color theme="3"/>
      </top>
      <bottom style="hair">
        <color theme="3"/>
      </bottom>
    </border>
    <border>
      <left style="thin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 style="hair">
        <color theme="3"/>
      </left>
      <right style="thin">
        <color theme="3"/>
      </right>
      <top style="hair">
        <color theme="3"/>
      </top>
      <bottom style="hair">
        <color theme="3"/>
      </bottom>
    </border>
    <border>
      <left style="thin">
        <color theme="3"/>
      </left>
      <right style="hair">
        <color theme="3"/>
      </right>
      <top style="hair">
        <color theme="3"/>
      </top>
      <bottom style="thin">
        <color theme="3"/>
      </bottom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</border>
    <border>
      <left style="hair">
        <color theme="3"/>
      </left>
      <right style="thin">
        <color theme="3"/>
      </right>
      <top style="hair">
        <color theme="3"/>
      </top>
      <bottom style="thin">
        <color theme="3"/>
      </bottom>
    </border>
    <border>
      <left style="thin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 style="thin">
        <color theme="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4"/>
      </left>
      <right/>
      <top style="thin">
        <color theme="4"/>
      </top>
      <bottom/>
    </border>
    <border>
      <left/>
      <right style="hair">
        <color theme="4"/>
      </right>
      <top style="thin">
        <color theme="4"/>
      </top>
      <bottom/>
    </border>
    <border>
      <left style="hair">
        <color theme="4"/>
      </left>
      <right/>
      <top style="thin">
        <color theme="4"/>
      </top>
      <bottom/>
    </border>
    <border>
      <left/>
      <right style="hair">
        <color theme="5"/>
      </right>
      <top style="thin">
        <color theme="4"/>
      </top>
      <bottom/>
    </border>
    <border>
      <left style="hair">
        <color theme="5"/>
      </left>
      <right style="hair">
        <color theme="5"/>
      </right>
      <top style="thin">
        <color theme="4"/>
      </top>
      <bottom/>
    </border>
    <border>
      <left style="hair">
        <color theme="5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hair">
        <color theme="4"/>
      </right>
      <top style="thin">
        <color theme="4"/>
      </top>
      <bottom style="hair">
        <color theme="4"/>
      </bottom>
    </border>
    <border>
      <left/>
      <right style="hair">
        <color theme="4"/>
      </right>
      <top style="thin">
        <color theme="4"/>
      </top>
      <bottom style="hair">
        <color theme="4"/>
      </bottom>
    </border>
    <border>
      <left style="hair">
        <color theme="4"/>
      </left>
      <right/>
      <top style="thin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 style="thin">
        <color theme="4"/>
      </top>
      <bottom style="hair">
        <color theme="4"/>
      </bottom>
    </border>
    <border>
      <left style="hair">
        <color theme="4"/>
      </left>
      <right style="thin">
        <color theme="4"/>
      </right>
      <top style="thin">
        <color theme="4"/>
      </top>
      <bottom style="hair">
        <color theme="4"/>
      </bottom>
    </border>
    <border>
      <left/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thin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/>
      <top style="hair">
        <color theme="4"/>
      </top>
      <bottom style="hair">
        <color theme="4"/>
      </bottom>
    </border>
    <border>
      <left style="hair">
        <color theme="4"/>
      </left>
      <right style="thin">
        <color theme="4"/>
      </right>
      <top style="hair">
        <color theme="4"/>
      </top>
      <bottom style="hair">
        <color theme="4"/>
      </bottom>
    </border>
    <border>
      <left style="thin">
        <color theme="4"/>
      </left>
      <right style="hair">
        <color theme="4"/>
      </right>
      <top style="hair">
        <color theme="4"/>
      </top>
      <bottom style="thick">
        <color theme="4"/>
      </bottom>
    </border>
    <border>
      <left/>
      <right style="hair">
        <color theme="4"/>
      </right>
      <top style="hair">
        <color theme="4"/>
      </top>
      <bottom style="thick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thick">
        <color theme="4"/>
      </bottom>
    </border>
    <border>
      <left style="thin">
        <color theme="5"/>
      </left>
      <right>
        <color indexed="63"/>
      </right>
      <top style="thin">
        <color theme="5"/>
      </top>
      <bottom style="thin">
        <color theme="5"/>
      </bottom>
    </border>
    <border>
      <left style="hair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 style="hair">
        <color theme="5"/>
      </left>
      <right style="hair">
        <color theme="5"/>
      </right>
      <top style="thin">
        <color theme="5"/>
      </top>
      <bottom style="thin">
        <color theme="5"/>
      </bottom>
    </border>
    <border>
      <left style="thin">
        <color theme="6"/>
      </left>
      <right/>
      <top style="thin">
        <color theme="6"/>
      </top>
      <bottom style="hair">
        <color theme="6"/>
      </bottom>
    </border>
    <border>
      <left style="thin">
        <color theme="6"/>
      </left>
      <right style="dotted">
        <color theme="6"/>
      </right>
      <top style="thin">
        <color theme="6"/>
      </top>
      <bottom style="hair">
        <color theme="0" tint="-0.3499799966812134"/>
      </bottom>
    </border>
    <border>
      <left style="dotted">
        <color theme="6"/>
      </left>
      <right style="thin">
        <color theme="6"/>
      </right>
      <top style="thin">
        <color theme="6"/>
      </top>
      <bottom style="hair">
        <color theme="0" tint="-0.3499799966812134"/>
      </bottom>
    </border>
    <border>
      <left/>
      <right style="hair">
        <color theme="6"/>
      </right>
      <top style="thin">
        <color theme="6"/>
      </top>
      <bottom style="hair">
        <color theme="6"/>
      </bottom>
    </border>
    <border>
      <left style="hair">
        <color theme="6"/>
      </left>
      <right style="hair">
        <color theme="6"/>
      </right>
      <top style="thin">
        <color theme="6"/>
      </top>
      <bottom style="hair">
        <color theme="6"/>
      </bottom>
    </border>
    <border>
      <left style="hair">
        <color theme="6"/>
      </left>
      <right style="thin">
        <color theme="6"/>
      </right>
      <top style="thin">
        <color theme="6"/>
      </top>
      <bottom style="hair">
        <color theme="6"/>
      </bottom>
    </border>
    <border>
      <left style="thin">
        <color theme="6"/>
      </left>
      <right/>
      <top style="hair">
        <color theme="6"/>
      </top>
      <bottom style="hair">
        <color theme="6"/>
      </bottom>
    </border>
    <border>
      <left style="thin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>
        <color rgb="FF92D050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</border>
    <border>
      <left style="hair">
        <color theme="6"/>
      </left>
      <right style="thin">
        <color theme="6"/>
      </right>
      <top style="hair">
        <color theme="6"/>
      </top>
      <bottom style="hair">
        <color theme="6"/>
      </bottom>
    </border>
    <border>
      <left/>
      <right style="hair">
        <color theme="6"/>
      </right>
      <top style="hair">
        <color theme="6"/>
      </top>
      <bottom style="hair">
        <color theme="6"/>
      </bottom>
    </border>
    <border>
      <left style="hair">
        <color theme="0" tint="-0.3499799966812134"/>
      </left>
      <right style="thin">
        <color rgb="FF92D050"/>
      </right>
      <top/>
      <bottom style="hair">
        <color theme="0" tint="-0.3499799966812134"/>
      </bottom>
    </border>
    <border>
      <left style="hair">
        <color theme="4"/>
      </left>
      <right style="thin">
        <color theme="4"/>
      </right>
      <top style="hair">
        <color theme="4"/>
      </top>
      <bottom style="thick">
        <color theme="4"/>
      </bottom>
    </border>
    <border>
      <left/>
      <right style="hair">
        <color theme="5"/>
      </right>
      <top style="thin">
        <color theme="5"/>
      </top>
      <bottom style="thin">
        <color theme="5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theme="5"/>
      </left>
      <right style="thin">
        <color theme="5"/>
      </right>
      <top style="hair">
        <color theme="5"/>
      </top>
      <bottom style="hair">
        <color theme="5"/>
      </bottom>
    </border>
    <border>
      <left style="medium"/>
      <right style="thin">
        <color theme="5"/>
      </right>
      <top style="medium"/>
      <bottom style="hair">
        <color theme="5"/>
      </bottom>
    </border>
    <border>
      <left style="thin">
        <color theme="5"/>
      </left>
      <right style="thin">
        <color theme="5"/>
      </right>
      <top style="medium"/>
      <bottom style="hair">
        <color theme="5"/>
      </bottom>
    </border>
    <border>
      <left style="thin">
        <color theme="5"/>
      </left>
      <right style="medium"/>
      <top style="medium"/>
      <bottom style="hair">
        <color theme="5"/>
      </bottom>
    </border>
    <border>
      <left style="medium"/>
      <right style="thin">
        <color theme="5"/>
      </right>
      <top style="hair">
        <color theme="5"/>
      </top>
      <bottom style="hair">
        <color theme="5"/>
      </bottom>
    </border>
    <border>
      <left style="thin">
        <color theme="5"/>
      </left>
      <right style="medium"/>
      <top style="hair">
        <color theme="5"/>
      </top>
      <bottom style="hair">
        <color theme="5"/>
      </bottom>
    </border>
    <border>
      <left style="medium"/>
      <right style="thin">
        <color theme="5"/>
      </right>
      <top style="hair">
        <color theme="5"/>
      </top>
      <bottom style="medium"/>
    </border>
    <border>
      <left style="thin">
        <color theme="5"/>
      </left>
      <right style="thin">
        <color theme="5"/>
      </right>
      <top style="hair">
        <color theme="5"/>
      </top>
      <bottom style="medium"/>
    </border>
    <border>
      <left style="thin">
        <color theme="5"/>
      </left>
      <right style="medium"/>
      <top style="hair">
        <color theme="5"/>
      </top>
      <bottom style="medium"/>
    </border>
    <border>
      <left style="thin">
        <color theme="5"/>
      </left>
      <right style="thin">
        <color theme="5"/>
      </right>
      <top style="thin">
        <color theme="5"/>
      </top>
      <bottom>
        <color indexed="63"/>
      </bottom>
    </border>
    <border>
      <left style="thin">
        <color theme="5"/>
      </left>
      <right style="thin">
        <color theme="5"/>
      </right>
      <top>
        <color indexed="63"/>
      </top>
      <bottom style="thin">
        <color theme="5"/>
      </bottom>
    </border>
    <border>
      <left style="thin"/>
      <right style="thin"/>
      <top style="hair">
        <color theme="5"/>
      </top>
      <bottom style="hair">
        <color theme="5"/>
      </bottom>
    </border>
    <border>
      <left style="thin"/>
      <right>
        <color indexed="63"/>
      </right>
      <top style="hair">
        <color theme="5"/>
      </top>
      <bottom style="hair">
        <color theme="5"/>
      </bottom>
    </border>
    <border>
      <left style="thin">
        <color theme="5"/>
      </left>
      <right style="thin"/>
      <top style="hair">
        <color theme="5"/>
      </top>
      <bottom style="thin">
        <color theme="5"/>
      </bottom>
    </border>
    <border>
      <left style="thin"/>
      <right style="thin"/>
      <top style="hair">
        <color theme="5"/>
      </top>
      <bottom style="thin">
        <color theme="5"/>
      </bottom>
    </border>
    <border>
      <left style="thin"/>
      <right style="thin">
        <color theme="5"/>
      </right>
      <top style="hair">
        <color theme="5"/>
      </top>
      <bottom style="thin">
        <color theme="5"/>
      </bottom>
    </border>
    <border>
      <left style="thin">
        <color theme="5"/>
      </left>
      <right style="thin"/>
      <top>
        <color indexed="63"/>
      </top>
      <bottom style="hair">
        <color theme="5"/>
      </bottom>
    </border>
    <border>
      <left style="thin"/>
      <right style="thin"/>
      <top>
        <color indexed="63"/>
      </top>
      <bottom style="hair">
        <color theme="5"/>
      </bottom>
    </border>
    <border>
      <left style="thin"/>
      <right style="thin">
        <color theme="5"/>
      </right>
      <top>
        <color indexed="63"/>
      </top>
      <bottom style="hair">
        <color theme="5"/>
      </bottom>
    </border>
    <border>
      <left style="medium"/>
      <right style="thin"/>
      <top style="medium"/>
      <bottom style="hair">
        <color theme="5"/>
      </bottom>
    </border>
    <border>
      <left style="thin"/>
      <right style="thin"/>
      <top style="medium"/>
      <bottom style="hair">
        <color theme="5"/>
      </bottom>
    </border>
    <border>
      <left style="thin"/>
      <right style="medium"/>
      <top style="medium"/>
      <bottom style="hair">
        <color theme="5"/>
      </bottom>
    </border>
    <border>
      <left style="medium"/>
      <right style="thin"/>
      <top style="hair">
        <color theme="5"/>
      </top>
      <bottom style="hair">
        <color theme="5"/>
      </bottom>
    </border>
    <border>
      <left style="thin"/>
      <right style="medium"/>
      <top style="hair">
        <color theme="5"/>
      </top>
      <bottom style="hair">
        <color theme="5"/>
      </bottom>
    </border>
    <border>
      <left style="medium"/>
      <right style="thin"/>
      <top style="hair">
        <color theme="5"/>
      </top>
      <bottom style="medium"/>
    </border>
    <border>
      <left style="thin"/>
      <right style="thin"/>
      <top style="hair">
        <color theme="5"/>
      </top>
      <bottom style="medium"/>
    </border>
    <border>
      <left style="thin"/>
      <right>
        <color indexed="63"/>
      </right>
      <top style="hair">
        <color theme="5"/>
      </top>
      <bottom style="medium"/>
    </border>
    <border>
      <left style="thin"/>
      <right style="medium"/>
      <top style="hair">
        <color theme="5"/>
      </top>
      <bottom style="medium"/>
    </border>
    <border>
      <left style="thin"/>
      <right>
        <color indexed="63"/>
      </right>
      <top style="medium"/>
      <bottom style="hair">
        <color theme="5"/>
      </bottom>
    </border>
    <border>
      <left style="thin"/>
      <right style="thin"/>
      <top style="thin">
        <color theme="5"/>
      </top>
      <bottom>
        <color indexed="63"/>
      </bottom>
    </border>
    <border>
      <left style="thin"/>
      <right style="thin">
        <color theme="5"/>
      </right>
      <top style="thin">
        <color theme="5"/>
      </top>
      <bottom>
        <color indexed="63"/>
      </bottom>
    </border>
    <border>
      <left>
        <color indexed="63"/>
      </left>
      <right>
        <color indexed="63"/>
      </right>
      <top style="thin">
        <color theme="5"/>
      </top>
      <bottom style="thin">
        <color theme="5"/>
      </bottom>
    </border>
    <border>
      <left>
        <color indexed="63"/>
      </left>
      <right style="thin">
        <color theme="5"/>
      </right>
      <top style="thin">
        <color theme="5"/>
      </top>
      <bottom style="thin">
        <color theme="5"/>
      </bottom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181" fontId="3" fillId="0" borderId="0" xfId="0" applyNumberFormat="1" applyFont="1" applyAlignment="1" applyProtection="1">
      <alignment horizontal="center"/>
      <protection hidden="1"/>
    </xf>
    <xf numFmtId="182" fontId="1" fillId="0" borderId="0" xfId="0" applyNumberFormat="1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8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78" fontId="0" fillId="0" borderId="0" xfId="0" applyNumberFormat="1" applyAlignment="1" applyProtection="1">
      <alignment horizontal="center"/>
      <protection hidden="1"/>
    </xf>
    <xf numFmtId="181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53" applyAlignment="1" applyProtection="1">
      <alignment horizontal="center" vertical="center"/>
      <protection hidden="1"/>
    </xf>
    <xf numFmtId="0" fontId="0" fillId="0" borderId="0" xfId="53" applyProtection="1">
      <alignment vertical="center"/>
      <protection hidden="1"/>
    </xf>
    <xf numFmtId="0" fontId="7" fillId="0" borderId="11" xfId="53" applyFont="1" applyBorder="1" applyAlignment="1" applyProtection="1">
      <alignment horizontal="center" vertical="center"/>
      <protection hidden="1"/>
    </xf>
    <xf numFmtId="186" fontId="7" fillId="0" borderId="12" xfId="53" applyNumberFormat="1" applyFont="1" applyBorder="1" applyAlignment="1" applyProtection="1" quotePrefix="1">
      <alignment horizontal="center" vertical="center"/>
      <protection hidden="1"/>
    </xf>
    <xf numFmtId="0" fontId="7" fillId="0" borderId="13" xfId="53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center" vertical="center"/>
      <protection hidden="1"/>
    </xf>
    <xf numFmtId="186" fontId="7" fillId="0" borderId="15" xfId="53" applyNumberFormat="1" applyFont="1" applyBorder="1" applyAlignment="1" applyProtection="1" quotePrefix="1">
      <alignment horizontal="center" vertical="center"/>
      <protection hidden="1"/>
    </xf>
    <xf numFmtId="186" fontId="7" fillId="0" borderId="16" xfId="53" applyNumberFormat="1" applyFont="1" applyBorder="1" applyAlignment="1" applyProtection="1" quotePrefix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182" fontId="1" fillId="0" borderId="0" xfId="0" applyNumberFormat="1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0" fillId="0" borderId="19" xfId="0" applyNumberFormat="1" applyFont="1" applyBorder="1" applyAlignment="1" applyProtection="1">
      <alignment vertical="center"/>
      <protection hidden="1"/>
    </xf>
    <xf numFmtId="0" fontId="0" fillId="0" borderId="20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4" fontId="1" fillId="0" borderId="0" xfId="0" applyNumberFormat="1" applyFont="1" applyBorder="1" applyAlignment="1" applyProtection="1">
      <alignment horizontal="left"/>
      <protection hidden="1"/>
    </xf>
    <xf numFmtId="172" fontId="0" fillId="0" borderId="17" xfId="0" applyNumberFormat="1" applyBorder="1" applyAlignment="1" applyProtection="1">
      <alignment horizontal="center" vertical="center"/>
      <protection hidden="1"/>
    </xf>
    <xf numFmtId="172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16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89" fontId="60" fillId="33" borderId="21" xfId="0" applyNumberFormat="1" applyFont="1" applyFill="1" applyBorder="1" applyAlignment="1" applyProtection="1">
      <alignment horizontal="center" vertical="center"/>
      <protection hidden="1"/>
    </xf>
    <xf numFmtId="189" fontId="60" fillId="33" borderId="22" xfId="0" applyNumberFormat="1" applyFont="1" applyFill="1" applyBorder="1" applyAlignment="1" applyProtection="1">
      <alignment horizontal="center" vertical="center"/>
      <protection hidden="1"/>
    </xf>
    <xf numFmtId="178" fontId="0" fillId="0" borderId="23" xfId="0" applyNumberFormat="1" applyFill="1" applyBorder="1" applyAlignment="1" applyProtection="1">
      <alignment horizontal="center" vertical="center"/>
      <protection hidden="1"/>
    </xf>
    <xf numFmtId="0" fontId="0" fillId="0" borderId="23" xfId="0" applyNumberFormat="1" applyFill="1" applyBorder="1" applyAlignment="1" applyProtection="1">
      <alignment horizontal="center" vertical="center"/>
      <protection hidden="1"/>
    </xf>
    <xf numFmtId="178" fontId="0" fillId="0" borderId="24" xfId="0" applyNumberFormat="1" applyFill="1" applyBorder="1" applyAlignment="1" applyProtection="1">
      <alignment horizontal="center" vertical="center"/>
      <protection hidden="1"/>
    </xf>
    <xf numFmtId="0" fontId="0" fillId="0" borderId="24" xfId="0" applyNumberFormat="1" applyFill="1" applyBorder="1" applyAlignment="1" applyProtection="1">
      <alignment horizontal="center" vertical="center"/>
      <protection hidden="1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178" fontId="0" fillId="0" borderId="25" xfId="0" applyNumberFormat="1" applyFill="1" applyBorder="1" applyAlignment="1" applyProtection="1">
      <alignment horizontal="center" vertical="center"/>
      <protection hidden="1"/>
    </xf>
    <xf numFmtId="0" fontId="0" fillId="0" borderId="25" xfId="0" applyNumberForma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178" fontId="0" fillId="0" borderId="29" xfId="0" applyNumberFormat="1" applyFill="1" applyBorder="1" applyAlignment="1" applyProtection="1">
      <alignment horizontal="center" vertical="center"/>
      <protection hidden="1"/>
    </xf>
    <xf numFmtId="0" fontId="0" fillId="0" borderId="29" xfId="0" applyNumberFormat="1" applyFill="1" applyBorder="1" applyAlignment="1" applyProtection="1">
      <alignment horizontal="center" vertical="center"/>
      <protection hidden="1"/>
    </xf>
    <xf numFmtId="0" fontId="9" fillId="0" borderId="29" xfId="0" applyNumberFormat="1" applyFont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Border="1" applyAlignment="1" applyProtection="1">
      <alignment horizontal="center"/>
      <protection hidden="1"/>
    </xf>
    <xf numFmtId="178" fontId="0" fillId="0" borderId="32" xfId="0" applyNumberFormat="1" applyFill="1" applyBorder="1" applyAlignment="1" applyProtection="1">
      <alignment horizontal="center" vertical="center"/>
      <protection hidden="1"/>
    </xf>
    <xf numFmtId="0" fontId="0" fillId="0" borderId="32" xfId="0" applyNumberFormat="1" applyFill="1" applyBorder="1" applyAlignment="1" applyProtection="1">
      <alignment horizontal="center" vertical="center"/>
      <protection hidden="1"/>
    </xf>
    <xf numFmtId="0" fontId="9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3" xfId="0" applyNumberFormat="1" applyFont="1" applyBorder="1" applyAlignment="1" applyProtection="1">
      <alignment horizontal="left" vertical="center"/>
      <protection locked="0"/>
    </xf>
    <xf numFmtId="0" fontId="10" fillId="0" borderId="34" xfId="0" applyNumberFormat="1" applyFont="1" applyBorder="1" applyAlignment="1" applyProtection="1">
      <alignment horizontal="center"/>
      <protection hidden="1"/>
    </xf>
    <xf numFmtId="0" fontId="14" fillId="0" borderId="35" xfId="0" applyNumberFormat="1" applyFont="1" applyBorder="1" applyAlignment="1" applyProtection="1">
      <alignment horizontal="left" vertical="center"/>
      <protection locked="0"/>
    </xf>
    <xf numFmtId="0" fontId="0" fillId="0" borderId="35" xfId="0" applyNumberFormat="1" applyFont="1" applyBorder="1" applyAlignment="1" applyProtection="1">
      <alignment horizontal="left" vertical="center"/>
      <protection locked="0"/>
    </xf>
    <xf numFmtId="0" fontId="0" fillId="0" borderId="36" xfId="0" applyNumberFormat="1" applyFont="1" applyBorder="1" applyAlignment="1" applyProtection="1">
      <alignment horizontal="left" vertical="center"/>
      <protection locked="0"/>
    </xf>
    <xf numFmtId="0" fontId="0" fillId="0" borderId="37" xfId="0" applyNumberFormat="1" applyFont="1" applyBorder="1" applyAlignment="1" applyProtection="1">
      <alignment horizontal="left" vertical="center"/>
      <protection locked="0"/>
    </xf>
    <xf numFmtId="0" fontId="10" fillId="0" borderId="38" xfId="0" applyNumberFormat="1" applyFont="1" applyBorder="1" applyAlignment="1" applyProtection="1">
      <alignment horizontal="center"/>
      <protection hidden="1"/>
    </xf>
    <xf numFmtId="178" fontId="0" fillId="0" borderId="39" xfId="0" applyNumberFormat="1" applyFill="1" applyBorder="1" applyAlignment="1" applyProtection="1">
      <alignment horizontal="center" vertical="center"/>
      <protection hidden="1"/>
    </xf>
    <xf numFmtId="0" fontId="0" fillId="0" borderId="39" xfId="0" applyNumberFormat="1" applyFill="1" applyBorder="1" applyAlignment="1" applyProtection="1">
      <alignment horizontal="center" vertical="center"/>
      <protection hidden="1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left" vertical="center"/>
      <protection locked="0"/>
    </xf>
    <xf numFmtId="0" fontId="14" fillId="0" borderId="33" xfId="0" applyNumberFormat="1" applyFont="1" applyBorder="1" applyAlignment="1" applyProtection="1">
      <alignment horizontal="left" vertical="center"/>
      <protection locked="0"/>
    </xf>
    <xf numFmtId="178" fontId="0" fillId="0" borderId="41" xfId="0" applyNumberFormat="1" applyFill="1" applyBorder="1" applyAlignment="1" applyProtection="1">
      <alignment horizontal="center" vertical="center"/>
      <protection hidden="1"/>
    </xf>
    <xf numFmtId="0" fontId="0" fillId="0" borderId="41" xfId="0" applyNumberFormat="1" applyFill="1" applyBorder="1" applyAlignment="1" applyProtection="1">
      <alignment horizontal="center" vertical="center"/>
      <protection hidden="1"/>
    </xf>
    <xf numFmtId="0" fontId="9" fillId="0" borderId="41" xfId="0" applyNumberFormat="1" applyFont="1" applyBorder="1" applyAlignment="1" applyProtection="1">
      <alignment horizontal="center" vertical="center"/>
      <protection locked="0"/>
    </xf>
    <xf numFmtId="0" fontId="0" fillId="0" borderId="42" xfId="0" applyNumberFormat="1" applyFont="1" applyBorder="1" applyAlignment="1" applyProtection="1">
      <alignment horizontal="left" vertical="center"/>
      <protection locked="0"/>
    </xf>
    <xf numFmtId="0" fontId="14" fillId="0" borderId="40" xfId="0" applyNumberFormat="1" applyFont="1" applyBorder="1" applyAlignment="1" applyProtection="1">
      <alignment horizontal="left" vertical="center"/>
      <protection locked="0"/>
    </xf>
    <xf numFmtId="14" fontId="1" fillId="0" borderId="43" xfId="0" applyNumberFormat="1" applyFont="1" applyBorder="1" applyAlignment="1" applyProtection="1">
      <alignment horizontal="left"/>
      <protection hidden="1"/>
    </xf>
    <xf numFmtId="0" fontId="0" fillId="0" borderId="44" xfId="0" applyNumberForma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72" fontId="0" fillId="0" borderId="45" xfId="0" applyNumberFormat="1" applyBorder="1" applyAlignment="1" applyProtection="1">
      <alignment horizontal="center" vertical="center"/>
      <protection hidden="1"/>
    </xf>
    <xf numFmtId="178" fontId="0" fillId="34" borderId="46" xfId="0" applyNumberFormat="1" applyFill="1" applyBorder="1" applyAlignment="1" applyProtection="1">
      <alignment horizontal="center" vertical="center"/>
      <protection hidden="1"/>
    </xf>
    <xf numFmtId="0" fontId="0" fillId="0" borderId="47" xfId="0" applyNumberFormat="1" applyFill="1" applyBorder="1" applyAlignment="1" applyProtection="1">
      <alignment horizontal="center" vertical="center"/>
      <protection hidden="1"/>
    </xf>
    <xf numFmtId="0" fontId="15" fillId="0" borderId="48" xfId="0" applyNumberFormat="1" applyFont="1" applyBorder="1" applyAlignment="1" applyProtection="1">
      <alignment horizontal="center" vertical="center"/>
      <protection hidden="1"/>
    </xf>
    <xf numFmtId="178" fontId="0" fillId="35" borderId="49" xfId="0" applyNumberFormat="1" applyFill="1" applyBorder="1" applyAlignment="1" applyProtection="1">
      <alignment horizontal="center" vertical="center"/>
      <protection hidden="1"/>
    </xf>
    <xf numFmtId="0" fontId="15" fillId="0" borderId="50" xfId="0" applyNumberFormat="1" applyFont="1" applyBorder="1" applyAlignment="1" applyProtection="1">
      <alignment horizontal="center" vertical="center"/>
      <protection hidden="1"/>
    </xf>
    <xf numFmtId="178" fontId="0" fillId="0" borderId="49" xfId="0" applyNumberFormat="1" applyFill="1" applyBorder="1" applyAlignment="1" applyProtection="1">
      <alignment horizontal="center" vertical="center"/>
      <protection hidden="1"/>
    </xf>
    <xf numFmtId="178" fontId="0" fillId="0" borderId="51" xfId="0" applyNumberFormat="1" applyFill="1" applyBorder="1" applyAlignment="1" applyProtection="1">
      <alignment horizontal="center" vertical="center"/>
      <protection hidden="1"/>
    </xf>
    <xf numFmtId="0" fontId="0" fillId="0" borderId="52" xfId="0" applyNumberFormat="1" applyFill="1" applyBorder="1" applyAlignment="1" applyProtection="1">
      <alignment horizontal="center" vertical="center"/>
      <protection hidden="1"/>
    </xf>
    <xf numFmtId="0" fontId="15" fillId="0" borderId="53" xfId="0" applyNumberFormat="1" applyFont="1" applyBorder="1" applyAlignment="1" applyProtection="1">
      <alignment horizontal="center" vertical="center"/>
      <protection hidden="1"/>
    </xf>
    <xf numFmtId="178" fontId="0" fillId="0" borderId="54" xfId="0" applyNumberFormat="1" applyFill="1" applyBorder="1" applyAlignment="1" applyProtection="1">
      <alignment horizontal="center" vertical="center"/>
      <protection hidden="1"/>
    </xf>
    <xf numFmtId="0" fontId="0" fillId="0" borderId="55" xfId="0" applyNumberFormat="1" applyFill="1" applyBorder="1" applyAlignment="1" applyProtection="1">
      <alignment horizontal="center" vertical="center"/>
      <protection hidden="1"/>
    </xf>
    <xf numFmtId="0" fontId="15" fillId="0" borderId="56" xfId="0" applyNumberFormat="1" applyFont="1" applyBorder="1" applyAlignment="1" applyProtection="1">
      <alignment horizontal="center" vertical="center"/>
      <protection hidden="1"/>
    </xf>
    <xf numFmtId="178" fontId="0" fillId="0" borderId="57" xfId="0" applyNumberFormat="1" applyFill="1" applyBorder="1" applyAlignment="1" applyProtection="1">
      <alignment horizontal="center" vertical="center"/>
      <protection hidden="1"/>
    </xf>
    <xf numFmtId="0" fontId="0" fillId="0" borderId="58" xfId="0" applyNumberFormat="1" applyFill="1" applyBorder="1" applyAlignment="1" applyProtection="1">
      <alignment horizontal="center" vertical="center"/>
      <protection hidden="1"/>
    </xf>
    <xf numFmtId="0" fontId="15" fillId="0" borderId="59" xfId="0" applyNumberFormat="1" applyFont="1" applyBorder="1" applyAlignment="1" applyProtection="1">
      <alignment horizontal="center" vertical="center"/>
      <protection hidden="1"/>
    </xf>
    <xf numFmtId="178" fontId="0" fillId="34" borderId="57" xfId="0" applyNumberFormat="1" applyFill="1" applyBorder="1" applyAlignment="1" applyProtection="1">
      <alignment horizontal="center" vertical="center"/>
      <protection hidden="1"/>
    </xf>
    <xf numFmtId="178" fontId="0" fillId="35" borderId="57" xfId="0" applyNumberFormat="1" applyFill="1" applyBorder="1" applyAlignment="1" applyProtection="1">
      <alignment horizontal="center" vertical="center"/>
      <protection hidden="1"/>
    </xf>
    <xf numFmtId="0" fontId="15" fillId="0" borderId="59" xfId="0" applyNumberFormat="1" applyFont="1" applyFill="1" applyBorder="1" applyAlignment="1" applyProtection="1">
      <alignment horizontal="center" vertical="center"/>
      <protection hidden="1"/>
    </xf>
    <xf numFmtId="178" fontId="0" fillId="0" borderId="60" xfId="0" applyNumberFormat="1" applyBorder="1" applyAlignment="1" applyProtection="1">
      <alignment horizontal="center" vertical="center"/>
      <protection hidden="1"/>
    </xf>
    <xf numFmtId="0" fontId="0" fillId="0" borderId="61" xfId="0" applyNumberFormat="1" applyFill="1" applyBorder="1" applyAlignment="1" applyProtection="1">
      <alignment horizontal="center" vertical="center"/>
      <protection hidden="1"/>
    </xf>
    <xf numFmtId="0" fontId="15" fillId="0" borderId="62" xfId="0" applyNumberFormat="1" applyFont="1" applyBorder="1" applyAlignment="1" applyProtection="1">
      <alignment horizontal="center" vertical="center"/>
      <protection hidden="1"/>
    </xf>
    <xf numFmtId="178" fontId="0" fillId="0" borderId="60" xfId="0" applyNumberFormat="1" applyFill="1" applyBorder="1" applyAlignment="1" applyProtection="1">
      <alignment horizontal="center" vertical="center"/>
      <protection hidden="1"/>
    </xf>
    <xf numFmtId="0" fontId="15" fillId="0" borderId="56" xfId="0" applyNumberFormat="1" applyFont="1" applyFill="1" applyBorder="1" applyAlignment="1" applyProtection="1">
      <alignment horizontal="center" vertical="center"/>
      <protection hidden="1"/>
    </xf>
    <xf numFmtId="178" fontId="0" fillId="34" borderId="60" xfId="0" applyNumberFormat="1" applyFill="1" applyBorder="1" applyAlignment="1" applyProtection="1">
      <alignment horizontal="center" vertical="center"/>
      <protection hidden="1"/>
    </xf>
    <xf numFmtId="178" fontId="0" fillId="34" borderId="54" xfId="0" applyNumberFormat="1" applyFill="1" applyBorder="1" applyAlignment="1" applyProtection="1">
      <alignment horizontal="center" vertical="center"/>
      <protection hidden="1"/>
    </xf>
    <xf numFmtId="0" fontId="15" fillId="0" borderId="62" xfId="0" applyNumberFormat="1" applyFont="1" applyFill="1" applyBorder="1" applyAlignment="1" applyProtection="1">
      <alignment horizontal="center" vertical="center"/>
      <protection hidden="1"/>
    </xf>
    <xf numFmtId="0" fontId="13" fillId="0" borderId="56" xfId="0" applyNumberFormat="1" applyFont="1" applyBorder="1" applyAlignment="1" applyProtection="1">
      <alignment horizontal="center" vertical="center"/>
      <protection hidden="1"/>
    </xf>
    <xf numFmtId="0" fontId="13" fillId="0" borderId="59" xfId="0" applyNumberFormat="1" applyFont="1" applyBorder="1" applyAlignment="1" applyProtection="1">
      <alignment horizontal="center" vertical="center"/>
      <protection hidden="1"/>
    </xf>
    <xf numFmtId="0" fontId="13" fillId="0" borderId="62" xfId="0" applyNumberFormat="1" applyFont="1" applyBorder="1" applyAlignment="1" applyProtection="1">
      <alignment horizontal="center" vertical="center"/>
      <protection hidden="1"/>
    </xf>
    <xf numFmtId="0" fontId="15" fillId="36" borderId="56" xfId="0" applyNumberFormat="1" applyFont="1" applyFill="1" applyBorder="1" applyAlignment="1" applyProtection="1">
      <alignment horizontal="center" vertical="center"/>
      <protection hidden="1"/>
    </xf>
    <xf numFmtId="0" fontId="43" fillId="0" borderId="0" xfId="52" applyAlignment="1">
      <alignment wrapText="1"/>
      <protection/>
    </xf>
    <xf numFmtId="0" fontId="43" fillId="0" borderId="0" xfId="52">
      <alignment/>
      <protection/>
    </xf>
    <xf numFmtId="0" fontId="58" fillId="37" borderId="63" xfId="52" applyFont="1" applyFill="1" applyBorder="1" applyAlignment="1">
      <alignment horizontal="center" vertical="center" wrapText="1"/>
      <protection/>
    </xf>
    <xf numFmtId="0" fontId="58" fillId="37" borderId="64" xfId="52" applyFont="1" applyFill="1" applyBorder="1" applyAlignment="1">
      <alignment horizontal="center" vertical="center" wrapText="1"/>
      <protection/>
    </xf>
    <xf numFmtId="0" fontId="43" fillId="0" borderId="65" xfId="52" applyBorder="1" applyAlignment="1">
      <alignment horizontal="center" vertical="center" wrapText="1"/>
      <protection/>
    </xf>
    <xf numFmtId="0" fontId="43" fillId="0" borderId="66" xfId="52" applyBorder="1" applyAlignment="1">
      <alignment horizontal="center" vertical="center" wrapText="1"/>
      <protection/>
    </xf>
    <xf numFmtId="0" fontId="43" fillId="0" borderId="67" xfId="52" applyBorder="1" applyAlignment="1">
      <alignment horizontal="center" vertical="center" wrapText="1"/>
      <protection/>
    </xf>
    <xf numFmtId="0" fontId="35" fillId="37" borderId="68" xfId="52" applyFont="1" applyFill="1" applyBorder="1" applyAlignment="1">
      <alignment horizontal="center" vertical="center"/>
      <protection/>
    </xf>
    <xf numFmtId="0" fontId="35" fillId="37" borderId="69" xfId="52" applyFont="1" applyFill="1" applyBorder="1" applyAlignment="1">
      <alignment horizontal="center" vertical="center"/>
      <protection/>
    </xf>
    <xf numFmtId="0" fontId="35" fillId="37" borderId="70" xfId="52" applyFont="1" applyFill="1" applyBorder="1" applyAlignment="1">
      <alignment horizontal="center" vertical="center"/>
      <protection/>
    </xf>
    <xf numFmtId="0" fontId="43" fillId="0" borderId="0" xfId="52" applyAlignment="1">
      <alignment horizontal="center" vertical="center"/>
      <protection/>
    </xf>
    <xf numFmtId="0" fontId="36" fillId="38" borderId="71" xfId="52" applyFont="1" applyFill="1" applyBorder="1" applyAlignment="1">
      <alignment vertical="top" wrapText="1"/>
      <protection/>
    </xf>
    <xf numFmtId="0" fontId="36" fillId="38" borderId="72" xfId="52" applyFont="1" applyFill="1" applyBorder="1" applyAlignment="1">
      <alignment vertical="top" wrapText="1"/>
      <protection/>
    </xf>
    <xf numFmtId="0" fontId="36" fillId="38" borderId="73" xfId="52" applyFont="1" applyFill="1" applyBorder="1" applyAlignment="1">
      <alignment vertical="top" wrapText="1"/>
      <protection/>
    </xf>
    <xf numFmtId="14" fontId="61" fillId="38" borderId="72" xfId="52" applyNumberFormat="1" applyFont="1" applyFill="1" applyBorder="1" applyAlignment="1">
      <alignment horizontal="left" vertical="top" wrapText="1"/>
      <protection/>
    </xf>
    <xf numFmtId="0" fontId="61" fillId="38" borderId="74" xfId="52" applyFont="1" applyFill="1" applyBorder="1" applyAlignment="1">
      <alignment vertical="top" wrapText="1"/>
      <protection/>
    </xf>
    <xf numFmtId="14" fontId="61" fillId="38" borderId="74" xfId="52" applyNumberFormat="1" applyFont="1" applyFill="1" applyBorder="1" applyAlignment="1">
      <alignment vertical="top" wrapText="1"/>
      <protection/>
    </xf>
    <xf numFmtId="0" fontId="61" fillId="38" borderId="74" xfId="52" applyFont="1" applyFill="1" applyBorder="1" applyAlignment="1">
      <alignment vertical="top"/>
      <protection/>
    </xf>
    <xf numFmtId="0" fontId="61" fillId="38" borderId="75" xfId="52" applyFont="1" applyFill="1" applyBorder="1" applyAlignment="1">
      <alignment vertical="top" wrapText="1"/>
      <protection/>
    </xf>
    <xf numFmtId="0" fontId="0" fillId="39" borderId="76" xfId="52" applyFont="1" applyFill="1" applyBorder="1" applyAlignment="1">
      <alignment horizontal="center" vertical="top" wrapText="1"/>
      <protection/>
    </xf>
    <xf numFmtId="0" fontId="0" fillId="39" borderId="77" xfId="52" applyFont="1" applyFill="1" applyBorder="1" applyAlignment="1">
      <alignment horizontal="center" vertical="top" wrapText="1"/>
      <protection/>
    </xf>
    <xf numFmtId="0" fontId="38" fillId="0" borderId="77" xfId="52" applyFont="1" applyFill="1" applyBorder="1" applyAlignment="1">
      <alignment horizontal="center" vertical="top"/>
      <protection/>
    </xf>
    <xf numFmtId="0" fontId="43" fillId="0" borderId="77" xfId="52" applyFill="1" applyBorder="1" applyAlignment="1">
      <alignment vertical="top"/>
      <protection/>
    </xf>
    <xf numFmtId="0" fontId="0" fillId="39" borderId="77" xfId="52" applyFont="1" applyFill="1" applyBorder="1" applyAlignment="1">
      <alignment vertical="top" wrapText="1"/>
      <protection/>
    </xf>
    <xf numFmtId="0" fontId="43" fillId="0" borderId="76" xfId="52" applyFill="1" applyBorder="1" applyAlignment="1">
      <alignment vertical="top"/>
      <protection/>
    </xf>
    <xf numFmtId="0" fontId="45" fillId="0" borderId="77" xfId="52" applyFont="1" applyFill="1" applyBorder="1" applyAlignment="1">
      <alignment vertical="top"/>
      <protection/>
    </xf>
    <xf numFmtId="0" fontId="0" fillId="0" borderId="77" xfId="52" applyFont="1" applyFill="1" applyBorder="1" applyAlignment="1">
      <alignment vertical="top"/>
      <protection/>
    </xf>
    <xf numFmtId="0" fontId="43" fillId="0" borderId="78" xfId="52" applyFont="1" applyBorder="1" applyAlignment="1">
      <alignment vertical="top" wrapText="1"/>
      <protection/>
    </xf>
    <xf numFmtId="0" fontId="43" fillId="39" borderId="77" xfId="52" applyFont="1" applyFill="1" applyBorder="1" applyAlignment="1">
      <alignment vertical="top" wrapText="1"/>
      <protection/>
    </xf>
    <xf numFmtId="0" fontId="0" fillId="0" borderId="79" xfId="52" applyFont="1" applyFill="1" applyBorder="1" applyAlignment="1">
      <alignment vertical="top"/>
      <protection/>
    </xf>
    <xf numFmtId="0" fontId="45" fillId="0" borderId="76" xfId="52" applyFont="1" applyFill="1" applyBorder="1" applyAlignment="1">
      <alignment vertical="top"/>
      <protection/>
    </xf>
    <xf numFmtId="0" fontId="45" fillId="0" borderId="77" xfId="52" applyFont="1" applyFill="1" applyBorder="1" applyAlignment="1">
      <alignment horizontal="center" vertical="top"/>
      <protection/>
    </xf>
    <xf numFmtId="0" fontId="43" fillId="0" borderId="80" xfId="52" applyFill="1" applyBorder="1" applyAlignment="1">
      <alignment vertical="top"/>
      <protection/>
    </xf>
    <xf numFmtId="0" fontId="43" fillId="0" borderId="81" xfId="52" applyFont="1" applyBorder="1" applyAlignment="1">
      <alignment vertical="top" wrapText="1"/>
      <protection/>
    </xf>
    <xf numFmtId="0" fontId="0" fillId="39" borderId="82" xfId="52" applyFont="1" applyFill="1" applyBorder="1" applyAlignment="1">
      <alignment horizontal="center" vertical="top" wrapText="1"/>
      <protection/>
    </xf>
    <xf numFmtId="0" fontId="0" fillId="39" borderId="83" xfId="52" applyFont="1" applyFill="1" applyBorder="1" applyAlignment="1">
      <alignment horizontal="center" vertical="top" wrapText="1"/>
      <protection/>
    </xf>
    <xf numFmtId="0" fontId="43" fillId="0" borderId="83" xfId="52" applyFill="1" applyBorder="1" applyAlignment="1">
      <alignment vertical="top"/>
      <protection/>
    </xf>
    <xf numFmtId="0" fontId="43" fillId="0" borderId="0" xfId="52" applyFont="1" applyBorder="1" applyAlignment="1">
      <alignment wrapText="1"/>
      <protection/>
    </xf>
    <xf numFmtId="0" fontId="43" fillId="36" borderId="0" xfId="52" applyFill="1" applyBorder="1">
      <alignment/>
      <protection/>
    </xf>
    <xf numFmtId="0" fontId="36" fillId="9" borderId="84" xfId="52" applyFont="1" applyFill="1" applyBorder="1" applyAlignment="1">
      <alignment wrapText="1"/>
      <protection/>
    </xf>
    <xf numFmtId="0" fontId="38" fillId="9" borderId="85" xfId="52" applyFont="1" applyFill="1" applyBorder="1" applyAlignment="1">
      <alignment horizontal="center" wrapText="1"/>
      <protection/>
    </xf>
    <xf numFmtId="0" fontId="38" fillId="36" borderId="86" xfId="52" applyFont="1" applyFill="1" applyBorder="1">
      <alignment/>
      <protection/>
    </xf>
    <xf numFmtId="0" fontId="38" fillId="0" borderId="0" xfId="52" applyFont="1">
      <alignment/>
      <protection/>
    </xf>
    <xf numFmtId="0" fontId="38" fillId="0" borderId="0" xfId="52" applyFont="1" applyBorder="1" applyAlignment="1">
      <alignment wrapText="1"/>
      <protection/>
    </xf>
    <xf numFmtId="0" fontId="43" fillId="36" borderId="0" xfId="52" applyFill="1" applyBorder="1" applyAlignment="1">
      <alignment wrapText="1"/>
      <protection/>
    </xf>
    <xf numFmtId="0" fontId="36" fillId="16" borderId="87" xfId="52" applyFont="1" applyFill="1" applyBorder="1" applyAlignment="1">
      <alignment vertical="top" wrapText="1"/>
      <protection/>
    </xf>
    <xf numFmtId="0" fontId="38" fillId="16" borderId="88" xfId="52" applyFont="1" applyFill="1" applyBorder="1" applyAlignment="1">
      <alignment horizontal="center" vertical="center" wrapText="1"/>
      <protection/>
    </xf>
    <xf numFmtId="0" fontId="38" fillId="16" borderId="89" xfId="52" applyFont="1" applyFill="1" applyBorder="1" applyAlignment="1">
      <alignment horizontal="center" vertical="center" wrapText="1"/>
      <protection/>
    </xf>
    <xf numFmtId="0" fontId="38" fillId="16" borderId="90" xfId="52" applyFont="1" applyFill="1" applyBorder="1">
      <alignment/>
      <protection/>
    </xf>
    <xf numFmtId="0" fontId="38" fillId="16" borderId="91" xfId="52" applyFont="1" applyFill="1" applyBorder="1">
      <alignment/>
      <protection/>
    </xf>
    <xf numFmtId="0" fontId="38" fillId="16" borderId="92" xfId="52" applyFont="1" applyFill="1" applyBorder="1">
      <alignment/>
      <protection/>
    </xf>
    <xf numFmtId="0" fontId="38" fillId="0" borderId="93" xfId="52" applyFont="1" applyBorder="1" applyAlignment="1">
      <alignment vertical="top" wrapText="1"/>
      <protection/>
    </xf>
    <xf numFmtId="0" fontId="38" fillId="37" borderId="94" xfId="52" applyFont="1" applyFill="1" applyBorder="1" applyAlignment="1">
      <alignment horizontal="center" vertical="center"/>
      <protection/>
    </xf>
    <xf numFmtId="0" fontId="38" fillId="37" borderId="95" xfId="52" applyFont="1" applyFill="1" applyBorder="1" applyAlignment="1">
      <alignment horizontal="center" vertical="center"/>
      <protection/>
    </xf>
    <xf numFmtId="0" fontId="43" fillId="36" borderId="96" xfId="52" applyFill="1" applyBorder="1">
      <alignment/>
      <protection/>
    </xf>
    <xf numFmtId="0" fontId="43" fillId="36" borderId="97" xfId="52" applyFill="1" applyBorder="1">
      <alignment/>
      <protection/>
    </xf>
    <xf numFmtId="0" fontId="0" fillId="37" borderId="94" xfId="52" applyFont="1" applyFill="1" applyBorder="1" applyAlignment="1">
      <alignment horizontal="center" vertical="center"/>
      <protection/>
    </xf>
    <xf numFmtId="0" fontId="43" fillId="37" borderId="95" xfId="52" applyFont="1" applyFill="1" applyBorder="1" applyAlignment="1">
      <alignment horizontal="center" vertical="center"/>
      <protection/>
    </xf>
    <xf numFmtId="0" fontId="43" fillId="36" borderId="98" xfId="52" applyFill="1" applyBorder="1">
      <alignment/>
      <protection/>
    </xf>
    <xf numFmtId="0" fontId="62" fillId="0" borderId="96" xfId="52" applyFont="1" applyFill="1" applyBorder="1" applyAlignment="1">
      <alignment horizontal="center"/>
      <protection/>
    </xf>
    <xf numFmtId="0" fontId="43" fillId="0" borderId="98" xfId="52" applyFill="1" applyBorder="1">
      <alignment/>
      <protection/>
    </xf>
    <xf numFmtId="0" fontId="45" fillId="0" borderId="96" xfId="52" applyFont="1" applyFill="1" applyBorder="1" applyAlignment="1">
      <alignment horizontal="center"/>
      <protection/>
    </xf>
    <xf numFmtId="0" fontId="0" fillId="37" borderId="95" xfId="52" applyFont="1" applyFill="1" applyBorder="1" applyAlignment="1">
      <alignment horizontal="center" vertical="center"/>
      <protection/>
    </xf>
    <xf numFmtId="0" fontId="43" fillId="0" borderId="96" xfId="52" applyFill="1" applyBorder="1">
      <alignment/>
      <protection/>
    </xf>
    <xf numFmtId="0" fontId="43" fillId="11" borderId="93" xfId="52" applyFill="1" applyBorder="1" applyAlignment="1">
      <alignment wrapText="1"/>
      <protection/>
    </xf>
    <xf numFmtId="0" fontId="43" fillId="37" borderId="99" xfId="52" applyFill="1" applyBorder="1" applyAlignment="1">
      <alignment horizontal="center" vertical="center"/>
      <protection/>
    </xf>
    <xf numFmtId="14" fontId="63" fillId="36" borderId="96" xfId="52" applyNumberFormat="1" applyFont="1" applyFill="1" applyBorder="1">
      <alignment/>
      <protection/>
    </xf>
    <xf numFmtId="0" fontId="43" fillId="0" borderId="97" xfId="52" applyFill="1" applyBorder="1">
      <alignment/>
      <protection/>
    </xf>
    <xf numFmtId="0" fontId="38" fillId="0" borderId="77" xfId="52" applyFont="1" applyFill="1" applyBorder="1" applyAlignment="1">
      <alignment horizontal="center" vertical="top" wrapText="1"/>
      <protection/>
    </xf>
    <xf numFmtId="0" fontId="43" fillId="0" borderId="82" xfId="52" applyFill="1" applyBorder="1" applyAlignment="1">
      <alignment vertical="top"/>
      <protection/>
    </xf>
    <xf numFmtId="0" fontId="43" fillId="0" borderId="100" xfId="52" applyFill="1" applyBorder="1" applyAlignment="1">
      <alignment vertical="top"/>
      <protection/>
    </xf>
    <xf numFmtId="0" fontId="0" fillId="0" borderId="78" xfId="52" applyFont="1" applyBorder="1" applyAlignment="1">
      <alignment vertical="top" wrapText="1"/>
      <protection/>
    </xf>
    <xf numFmtId="0" fontId="43" fillId="0" borderId="93" xfId="52" applyFill="1" applyBorder="1" applyAlignment="1">
      <alignment wrapText="1"/>
      <protection/>
    </xf>
    <xf numFmtId="0" fontId="0" fillId="39" borderId="76" xfId="52" applyFont="1" applyFill="1" applyBorder="1" applyAlignment="1">
      <alignment horizontal="center" vertical="top" wrapText="1"/>
      <protection/>
    </xf>
    <xf numFmtId="0" fontId="0" fillId="39" borderId="77" xfId="52" applyFont="1" applyFill="1" applyBorder="1" applyAlignment="1">
      <alignment horizontal="center" vertical="top" wrapText="1"/>
      <protection/>
    </xf>
    <xf numFmtId="0" fontId="43" fillId="39" borderId="77" xfId="52" applyFont="1" applyFill="1" applyBorder="1" applyAlignment="1">
      <alignment horizontal="center" vertical="top" wrapText="1"/>
      <protection/>
    </xf>
    <xf numFmtId="0" fontId="0" fillId="39" borderId="77" xfId="52" applyFont="1" applyFill="1" applyBorder="1" applyAlignment="1">
      <alignment vertical="top" wrapText="1"/>
      <protection/>
    </xf>
    <xf numFmtId="0" fontId="43" fillId="0" borderId="0" xfId="52" applyFont="1" applyBorder="1" applyAlignment="1">
      <alignment vertical="top" wrapText="1"/>
      <protection/>
    </xf>
    <xf numFmtId="0" fontId="0" fillId="39" borderId="0" xfId="52" applyFont="1" applyFill="1" applyBorder="1" applyAlignment="1">
      <alignment horizontal="center" vertical="top" wrapText="1"/>
      <protection/>
    </xf>
    <xf numFmtId="0" fontId="43" fillId="0" borderId="0" xfId="52" applyFill="1" applyBorder="1" applyAlignment="1">
      <alignment vertical="top"/>
      <protection/>
    </xf>
    <xf numFmtId="14" fontId="38" fillId="9" borderId="101" xfId="52" applyNumberFormat="1" applyFont="1" applyFill="1" applyBorder="1" applyAlignment="1">
      <alignment horizontal="center" vertical="center" wrapText="1"/>
      <protection/>
    </xf>
    <xf numFmtId="14" fontId="38" fillId="0" borderId="86" xfId="52" applyNumberFormat="1" applyFont="1" applyFill="1" applyBorder="1" applyAlignment="1">
      <alignment vertical="center"/>
      <protection/>
    </xf>
    <xf numFmtId="14" fontId="38" fillId="9" borderId="86" xfId="52" applyNumberFormat="1" applyFont="1" applyFill="1" applyBorder="1" applyAlignment="1">
      <alignment horizontal="center" vertical="center"/>
      <protection/>
    </xf>
    <xf numFmtId="14" fontId="38" fillId="9" borderId="86" xfId="52" applyNumberFormat="1" applyFont="1" applyFill="1" applyBorder="1" applyAlignment="1">
      <alignment horizontal="center" vertical="center" wrapText="1"/>
      <protection/>
    </xf>
    <xf numFmtId="14" fontId="38" fillId="9" borderId="85" xfId="52" applyNumberFormat="1" applyFont="1" applyFill="1" applyBorder="1" applyAlignment="1">
      <alignment horizontal="center" vertical="center"/>
      <protection/>
    </xf>
    <xf numFmtId="14" fontId="63" fillId="0" borderId="96" xfId="52" applyNumberFormat="1" applyFont="1" applyFill="1" applyBorder="1">
      <alignment/>
      <protection/>
    </xf>
    <xf numFmtId="0" fontId="43" fillId="0" borderId="0" xfId="52" applyFill="1">
      <alignment/>
      <protection/>
    </xf>
    <xf numFmtId="0" fontId="43" fillId="8" borderId="76" xfId="52" applyFill="1" applyBorder="1" applyAlignment="1">
      <alignment horizontal="center" vertical="top"/>
      <protection/>
    </xf>
    <xf numFmtId="0" fontId="43" fillId="8" borderId="77" xfId="52" applyFill="1" applyBorder="1" applyAlignment="1">
      <alignment horizontal="center" vertical="top"/>
      <protection/>
    </xf>
    <xf numFmtId="0" fontId="43" fillId="16" borderId="96" xfId="52" applyFill="1" applyBorder="1" applyAlignment="1">
      <alignment horizontal="center"/>
      <protection/>
    </xf>
    <xf numFmtId="0" fontId="43" fillId="16" borderId="96" xfId="52" applyFill="1" applyBorder="1" applyAlignment="1">
      <alignment horizontal="center" vertical="center"/>
      <protection/>
    </xf>
    <xf numFmtId="0" fontId="43" fillId="16" borderId="98" xfId="52" applyFill="1" applyBorder="1" applyAlignment="1">
      <alignment horizontal="center"/>
      <protection/>
    </xf>
    <xf numFmtId="178" fontId="0" fillId="0" borderId="102" xfId="0" applyNumberFormat="1" applyFill="1" applyBorder="1" applyAlignment="1" applyProtection="1">
      <alignment horizontal="center" vertical="center"/>
      <protection hidden="1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03" xfId="0" applyNumberFormat="1" applyFont="1" applyBorder="1" applyAlignment="1" applyProtection="1">
      <alignment horizontal="left" vertical="center"/>
      <protection locked="0"/>
    </xf>
    <xf numFmtId="178" fontId="0" fillId="0" borderId="104" xfId="0" applyNumberFormat="1" applyFill="1" applyBorder="1" applyAlignment="1" applyProtection="1">
      <alignment horizontal="center" vertical="center"/>
      <protection hidden="1"/>
    </xf>
    <xf numFmtId="0" fontId="0" fillId="0" borderId="105" xfId="0" applyNumberFormat="1" applyFont="1" applyBorder="1" applyAlignment="1" applyProtection="1">
      <alignment horizontal="left" vertical="center"/>
      <protection locked="0"/>
    </xf>
    <xf numFmtId="178" fontId="0" fillId="0" borderId="106" xfId="0" applyNumberFormat="1" applyFill="1" applyBorder="1" applyAlignment="1" applyProtection="1">
      <alignment horizontal="center" vertical="center"/>
      <protection hidden="1"/>
    </xf>
    <xf numFmtId="0" fontId="0" fillId="0" borderId="107" xfId="0" applyNumberFormat="1" applyFill="1" applyBorder="1" applyAlignment="1" applyProtection="1">
      <alignment horizontal="center" vertical="center"/>
      <protection hidden="1"/>
    </xf>
    <xf numFmtId="0" fontId="9" fillId="0" borderId="108" xfId="0" applyNumberFormat="1" applyFont="1" applyFill="1" applyBorder="1" applyAlignment="1" applyProtection="1">
      <alignment horizontal="center" vertical="center"/>
      <protection locked="0"/>
    </xf>
    <xf numFmtId="0" fontId="0" fillId="0" borderId="109" xfId="0" applyNumberFormat="1" applyFont="1" applyBorder="1" applyAlignment="1" applyProtection="1">
      <alignment horizontal="left" vertical="center"/>
      <protection locked="0"/>
    </xf>
    <xf numFmtId="0" fontId="10" fillId="0" borderId="15" xfId="0" applyNumberFormat="1" applyFont="1" applyBorder="1" applyAlignment="1" applyProtection="1">
      <alignment horizontal="center"/>
      <protection hidden="1"/>
    </xf>
    <xf numFmtId="0" fontId="10" fillId="0" borderId="12" xfId="0" applyNumberFormat="1" applyFont="1" applyBorder="1" applyAlignment="1" applyProtection="1">
      <alignment horizontal="center"/>
      <protection hidden="1"/>
    </xf>
    <xf numFmtId="0" fontId="10" fillId="0" borderId="16" xfId="0" applyNumberFormat="1" applyFont="1" applyBorder="1" applyAlignment="1" applyProtection="1">
      <alignment horizontal="center"/>
      <protection hidden="1"/>
    </xf>
    <xf numFmtId="0" fontId="10" fillId="0" borderId="110" xfId="0" applyNumberFormat="1" applyFont="1" applyBorder="1" applyAlignment="1" applyProtection="1">
      <alignment horizontal="center"/>
      <protection hidden="1"/>
    </xf>
    <xf numFmtId="0" fontId="10" fillId="0" borderId="111" xfId="0" applyNumberFormat="1" applyFont="1" applyBorder="1" applyAlignment="1" applyProtection="1">
      <alignment horizontal="center"/>
      <protection hidden="1"/>
    </xf>
    <xf numFmtId="0" fontId="10" fillId="0" borderId="112" xfId="0" applyNumberFormat="1" applyFont="1" applyBorder="1" applyAlignment="1" applyProtection="1">
      <alignment horizontal="center"/>
      <protection hidden="1"/>
    </xf>
    <xf numFmtId="178" fontId="0" fillId="0" borderId="107" xfId="0" applyNumberFormat="1" applyFill="1" applyBorder="1" applyAlignment="1" applyProtection="1">
      <alignment horizontal="center" vertical="center"/>
      <protection hidden="1"/>
    </xf>
    <xf numFmtId="0" fontId="9" fillId="0" borderId="107" xfId="0" applyNumberFormat="1" applyFont="1" applyBorder="1" applyAlignment="1" applyProtection="1">
      <alignment horizontal="center" vertical="center"/>
      <protection locked="0"/>
    </xf>
    <xf numFmtId="0" fontId="9" fillId="0" borderId="107" xfId="0" applyNumberFormat="1" applyFont="1" applyFill="1" applyBorder="1" applyAlignment="1" applyProtection="1">
      <alignment horizontal="center" vertical="center"/>
      <protection locked="0"/>
    </xf>
    <xf numFmtId="178" fontId="0" fillId="0" borderId="113" xfId="0" applyNumberFormat="1" applyFill="1" applyBorder="1" applyAlignment="1" applyProtection="1">
      <alignment horizontal="center" vertical="center"/>
      <protection hidden="1"/>
    </xf>
    <xf numFmtId="0" fontId="0" fillId="0" borderId="113" xfId="0" applyNumberFormat="1" applyFill="1" applyBorder="1" applyAlignment="1" applyProtection="1">
      <alignment horizontal="center" vertical="center"/>
      <protection hidden="1"/>
    </xf>
    <xf numFmtId="0" fontId="9" fillId="0" borderId="113" xfId="0" applyNumberFormat="1" applyFont="1" applyBorder="1" applyAlignment="1" applyProtection="1">
      <alignment horizontal="center" vertical="center"/>
      <protection locked="0"/>
    </xf>
    <xf numFmtId="0" fontId="9" fillId="0" borderId="113" xfId="0" applyNumberFormat="1" applyFont="1" applyFill="1" applyBorder="1" applyAlignment="1" applyProtection="1">
      <alignment horizontal="center" vertical="center"/>
      <protection locked="0"/>
    </xf>
    <xf numFmtId="0" fontId="10" fillId="0" borderId="114" xfId="0" applyNumberFormat="1" applyFont="1" applyBorder="1" applyAlignment="1" applyProtection="1">
      <alignment horizontal="center"/>
      <protection hidden="1"/>
    </xf>
    <xf numFmtId="178" fontId="0" fillId="0" borderId="115" xfId="0" applyNumberFormat="1" applyFill="1" applyBorder="1" applyAlignment="1" applyProtection="1">
      <alignment horizontal="center" vertical="center"/>
      <protection hidden="1"/>
    </xf>
    <xf numFmtId="0" fontId="0" fillId="0" borderId="115" xfId="0" applyNumberFormat="1" applyFill="1" applyBorder="1" applyAlignment="1" applyProtection="1">
      <alignment horizontal="center" vertical="center"/>
      <protection hidden="1"/>
    </xf>
    <xf numFmtId="0" fontId="9" fillId="0" borderId="115" xfId="0" applyNumberFormat="1" applyFont="1" applyBorder="1" applyAlignment="1" applyProtection="1">
      <alignment horizontal="center" vertical="center"/>
      <protection locked="0"/>
    </xf>
    <xf numFmtId="0" fontId="0" fillId="0" borderId="116" xfId="0" applyNumberFormat="1" applyFont="1" applyBorder="1" applyAlignment="1" applyProtection="1">
      <alignment horizontal="left" vertical="center"/>
      <protection locked="0"/>
    </xf>
    <xf numFmtId="0" fontId="10" fillId="0" borderId="117" xfId="0" applyNumberFormat="1" applyFont="1" applyBorder="1" applyAlignment="1" applyProtection="1">
      <alignment horizontal="center"/>
      <protection hidden="1"/>
    </xf>
    <xf numFmtId="0" fontId="0" fillId="0" borderId="118" xfId="0" applyNumberFormat="1" applyFont="1" applyBorder="1" applyAlignment="1" applyProtection="1">
      <alignment horizontal="left" vertical="center"/>
      <protection locked="0"/>
    </xf>
    <xf numFmtId="0" fontId="10" fillId="0" borderId="119" xfId="0" applyNumberFormat="1" applyFont="1" applyBorder="1" applyAlignment="1" applyProtection="1">
      <alignment horizontal="center"/>
      <protection hidden="1"/>
    </xf>
    <xf numFmtId="178" fontId="0" fillId="0" borderId="120" xfId="0" applyNumberFormat="1" applyFill="1" applyBorder="1" applyAlignment="1" applyProtection="1">
      <alignment horizontal="center" vertical="center"/>
      <protection hidden="1"/>
    </xf>
    <xf numFmtId="0" fontId="0" fillId="0" borderId="120" xfId="0" applyNumberFormat="1" applyFill="1" applyBorder="1" applyAlignment="1" applyProtection="1">
      <alignment horizontal="center" vertical="center"/>
      <protection hidden="1"/>
    </xf>
    <xf numFmtId="0" fontId="9" fillId="0" borderId="120" xfId="0" applyNumberFormat="1" applyFont="1" applyFill="1" applyBorder="1" applyAlignment="1" applyProtection="1">
      <alignment horizontal="center" vertical="center"/>
      <protection locked="0"/>
    </xf>
    <xf numFmtId="0" fontId="0" fillId="0" borderId="121" xfId="0" applyNumberFormat="1" applyFont="1" applyBorder="1" applyAlignment="1" applyProtection="1">
      <alignment horizontal="left" vertical="center"/>
      <protection locked="0"/>
    </xf>
    <xf numFmtId="0" fontId="9" fillId="0" borderId="115" xfId="0" applyNumberFormat="1" applyFont="1" applyFill="1" applyBorder="1" applyAlignment="1" applyProtection="1">
      <alignment horizontal="center" vertical="center"/>
      <protection locked="0"/>
    </xf>
    <xf numFmtId="0" fontId="9" fillId="0" borderId="120" xfId="0" applyNumberFormat="1" applyFont="1" applyBorder="1" applyAlignment="1" applyProtection="1">
      <alignment horizontal="center" vertical="center"/>
      <protection locked="0"/>
    </xf>
    <xf numFmtId="0" fontId="10" fillId="0" borderId="122" xfId="0" applyNumberFormat="1" applyFont="1" applyBorder="1" applyAlignment="1" applyProtection="1">
      <alignment horizontal="center"/>
      <protection hidden="1"/>
    </xf>
    <xf numFmtId="178" fontId="0" fillId="0" borderId="122" xfId="0" applyNumberFormat="1" applyFill="1" applyBorder="1" applyAlignment="1" applyProtection="1">
      <alignment horizontal="center" vertical="center"/>
      <protection hidden="1"/>
    </xf>
    <xf numFmtId="0" fontId="0" fillId="0" borderId="122" xfId="0" applyNumberFormat="1" applyFill="1" applyBorder="1" applyAlignment="1" applyProtection="1">
      <alignment horizontal="center" vertical="center"/>
      <protection hidden="1"/>
    </xf>
    <xf numFmtId="0" fontId="9" fillId="0" borderId="122" xfId="0" applyNumberFormat="1" applyFont="1" applyBorder="1" applyAlignment="1" applyProtection="1">
      <alignment horizontal="center" vertical="center"/>
      <protection locked="0"/>
    </xf>
    <xf numFmtId="0" fontId="0" fillId="0" borderId="122" xfId="0" applyNumberFormat="1" applyFont="1" applyBorder="1" applyAlignment="1" applyProtection="1">
      <alignment horizontal="left" vertical="center"/>
      <protection locked="0"/>
    </xf>
    <xf numFmtId="0" fontId="10" fillId="0" borderId="123" xfId="0" applyNumberFormat="1" applyFont="1" applyBorder="1" applyAlignment="1" applyProtection="1">
      <alignment horizontal="center"/>
      <protection hidden="1"/>
    </xf>
    <xf numFmtId="178" fontId="0" fillId="0" borderId="123" xfId="0" applyNumberFormat="1" applyFill="1" applyBorder="1" applyAlignment="1" applyProtection="1">
      <alignment horizontal="center" vertical="center"/>
      <protection hidden="1"/>
    </xf>
    <xf numFmtId="0" fontId="0" fillId="0" borderId="123" xfId="0" applyNumberFormat="1" applyFill="1" applyBorder="1" applyAlignment="1" applyProtection="1">
      <alignment horizontal="center" vertical="center"/>
      <protection hidden="1"/>
    </xf>
    <xf numFmtId="0" fontId="9" fillId="0" borderId="123" xfId="0" applyNumberFormat="1" applyFont="1" applyFill="1" applyBorder="1" applyAlignment="1" applyProtection="1">
      <alignment horizontal="center" vertical="center"/>
      <protection locked="0"/>
    </xf>
    <xf numFmtId="0" fontId="0" fillId="0" borderId="123" xfId="0" applyNumberFormat="1" applyFont="1" applyBorder="1" applyAlignment="1" applyProtection="1">
      <alignment horizontal="left" vertical="center"/>
      <protection locked="0"/>
    </xf>
    <xf numFmtId="178" fontId="0" fillId="0" borderId="124" xfId="0" applyNumberFormat="1" applyFill="1" applyBorder="1" applyAlignment="1" applyProtection="1">
      <alignment horizontal="center" vertical="center"/>
      <protection hidden="1"/>
    </xf>
    <xf numFmtId="0" fontId="0" fillId="0" borderId="124" xfId="0" applyNumberFormat="1" applyFill="1" applyBorder="1" applyAlignment="1" applyProtection="1">
      <alignment horizontal="center" vertical="center"/>
      <protection hidden="1"/>
    </xf>
    <xf numFmtId="0" fontId="9" fillId="0" borderId="124" xfId="0" applyNumberFormat="1" applyFont="1" applyBorder="1" applyAlignment="1" applyProtection="1">
      <alignment horizontal="center" vertical="center"/>
      <protection locked="0"/>
    </xf>
    <xf numFmtId="0" fontId="9" fillId="0" borderId="125" xfId="0" applyNumberFormat="1" applyFont="1" applyFill="1" applyBorder="1" applyAlignment="1" applyProtection="1">
      <alignment horizontal="center" vertical="center"/>
      <protection locked="0"/>
    </xf>
    <xf numFmtId="0" fontId="10" fillId="0" borderId="126" xfId="0" applyNumberFormat="1" applyFont="1" applyBorder="1" applyAlignment="1" applyProtection="1">
      <alignment horizontal="center"/>
      <protection hidden="1"/>
    </xf>
    <xf numFmtId="178" fontId="0" fillId="0" borderId="127" xfId="0" applyNumberFormat="1" applyFill="1" applyBorder="1" applyAlignment="1" applyProtection="1">
      <alignment horizontal="center" vertical="center"/>
      <protection hidden="1"/>
    </xf>
    <xf numFmtId="0" fontId="0" fillId="0" borderId="127" xfId="0" applyNumberFormat="1" applyFill="1" applyBorder="1" applyAlignment="1" applyProtection="1">
      <alignment horizontal="center" vertical="center"/>
      <protection hidden="1"/>
    </xf>
    <xf numFmtId="0" fontId="9" fillId="0" borderId="127" xfId="0" applyNumberFormat="1" applyFont="1" applyBorder="1" applyAlignment="1" applyProtection="1">
      <alignment horizontal="center" vertical="center"/>
      <protection locked="0"/>
    </xf>
    <xf numFmtId="0" fontId="0" fillId="0" borderId="128" xfId="0" applyNumberFormat="1" applyFont="1" applyBorder="1" applyAlignment="1" applyProtection="1">
      <alignment horizontal="left" vertical="center"/>
      <protection locked="0"/>
    </xf>
    <xf numFmtId="0" fontId="10" fillId="0" borderId="129" xfId="0" applyNumberFormat="1" applyFont="1" applyBorder="1" applyAlignment="1" applyProtection="1">
      <alignment horizontal="center"/>
      <protection hidden="1"/>
    </xf>
    <xf numFmtId="178" fontId="0" fillId="0" borderId="130" xfId="0" applyNumberFormat="1" applyFill="1" applyBorder="1" applyAlignment="1" applyProtection="1">
      <alignment horizontal="center" vertical="center"/>
      <protection hidden="1"/>
    </xf>
    <xf numFmtId="0" fontId="0" fillId="0" borderId="130" xfId="0" applyNumberFormat="1" applyFill="1" applyBorder="1" applyAlignment="1" applyProtection="1">
      <alignment horizontal="center" vertical="center"/>
      <protection hidden="1"/>
    </xf>
    <xf numFmtId="0" fontId="0" fillId="0" borderId="131" xfId="0" applyNumberFormat="1" applyFont="1" applyBorder="1" applyAlignment="1" applyProtection="1">
      <alignment horizontal="left" vertical="center"/>
      <protection locked="0"/>
    </xf>
    <xf numFmtId="0" fontId="10" fillId="0" borderId="132" xfId="0" applyNumberFormat="1" applyFont="1" applyBorder="1" applyAlignment="1" applyProtection="1">
      <alignment horizontal="center"/>
      <protection hidden="1"/>
    </xf>
    <xf numFmtId="178" fontId="0" fillId="0" borderId="133" xfId="0" applyNumberFormat="1" applyFill="1" applyBorder="1" applyAlignment="1" applyProtection="1">
      <alignment horizontal="center" vertical="center"/>
      <protection hidden="1"/>
    </xf>
    <xf numFmtId="0" fontId="0" fillId="0" borderId="133" xfId="0" applyNumberFormat="1" applyFill="1" applyBorder="1" applyAlignment="1" applyProtection="1">
      <alignment horizontal="center" vertical="center"/>
      <protection hidden="1"/>
    </xf>
    <xf numFmtId="0" fontId="9" fillId="0" borderId="133" xfId="0" applyNumberFormat="1" applyFont="1" applyBorder="1" applyAlignment="1" applyProtection="1">
      <alignment horizontal="center" vertical="center"/>
      <protection locked="0"/>
    </xf>
    <xf numFmtId="0" fontId="0" fillId="0" borderId="134" xfId="0" applyNumberFormat="1" applyFont="1" applyBorder="1" applyAlignment="1" applyProtection="1">
      <alignment horizontal="left" vertical="center"/>
      <protection locked="0"/>
    </xf>
    <xf numFmtId="0" fontId="10" fillId="0" borderId="135" xfId="0" applyNumberFormat="1" applyFont="1" applyBorder="1" applyAlignment="1" applyProtection="1">
      <alignment horizontal="center"/>
      <protection hidden="1"/>
    </xf>
    <xf numFmtId="0" fontId="0" fillId="0" borderId="136" xfId="0" applyNumberFormat="1" applyFont="1" applyBorder="1" applyAlignment="1" applyProtection="1">
      <alignment horizontal="left" vertical="center"/>
      <protection locked="0"/>
    </xf>
    <xf numFmtId="0" fontId="10" fillId="0" borderId="137" xfId="0" applyNumberFormat="1" applyFont="1" applyBorder="1" applyAlignment="1" applyProtection="1">
      <alignment horizontal="center"/>
      <protection hidden="1"/>
    </xf>
    <xf numFmtId="178" fontId="0" fillId="0" borderId="138" xfId="0" applyNumberFormat="1" applyFill="1" applyBorder="1" applyAlignment="1" applyProtection="1">
      <alignment horizontal="center" vertical="center"/>
      <protection hidden="1"/>
    </xf>
    <xf numFmtId="0" fontId="0" fillId="0" borderId="138" xfId="0" applyNumberFormat="1" applyFill="1" applyBorder="1" applyAlignment="1" applyProtection="1">
      <alignment horizontal="center" vertical="center"/>
      <protection hidden="1"/>
    </xf>
    <xf numFmtId="0" fontId="9" fillId="0" borderId="139" xfId="0" applyNumberFormat="1" applyFont="1" applyFill="1" applyBorder="1" applyAlignment="1" applyProtection="1">
      <alignment horizontal="center" vertical="center"/>
      <protection locked="0"/>
    </xf>
    <xf numFmtId="0" fontId="0" fillId="0" borderId="140" xfId="0" applyNumberFormat="1" applyFont="1" applyBorder="1" applyAlignment="1" applyProtection="1">
      <alignment horizontal="left" vertical="center"/>
      <protection locked="0"/>
    </xf>
    <xf numFmtId="0" fontId="9" fillId="0" borderId="141" xfId="0" applyNumberFormat="1" applyFont="1" applyFill="1" applyBorder="1" applyAlignment="1" applyProtection="1">
      <alignment horizontal="center" vertical="center"/>
      <protection locked="0"/>
    </xf>
    <xf numFmtId="0" fontId="9" fillId="0" borderId="130" xfId="0" applyNumberFormat="1" applyFont="1" applyBorder="1" applyAlignment="1" applyProtection="1">
      <alignment horizontal="center" vertical="center"/>
      <protection locked="0"/>
    </xf>
    <xf numFmtId="0" fontId="9" fillId="0" borderId="138" xfId="0" applyNumberFormat="1" applyFont="1" applyBorder="1" applyAlignment="1" applyProtection="1">
      <alignment horizontal="center" vertical="center"/>
      <protection locked="0"/>
    </xf>
    <xf numFmtId="0" fontId="14" fillId="0" borderId="136" xfId="0" applyNumberFormat="1" applyFont="1" applyBorder="1" applyAlignment="1" applyProtection="1">
      <alignment horizontal="left" vertical="center"/>
      <protection locked="0"/>
    </xf>
    <xf numFmtId="178" fontId="0" fillId="0" borderId="142" xfId="0" applyNumberFormat="1" applyFill="1" applyBorder="1" applyAlignment="1" applyProtection="1">
      <alignment horizontal="center" vertical="center"/>
      <protection hidden="1"/>
    </xf>
    <xf numFmtId="0" fontId="0" fillId="0" borderId="142" xfId="0" applyNumberFormat="1" applyFill="1" applyBorder="1" applyAlignment="1" applyProtection="1">
      <alignment horizontal="center" vertical="center"/>
      <protection hidden="1"/>
    </xf>
    <xf numFmtId="0" fontId="9" fillId="0" borderId="142" xfId="0" applyNumberFormat="1" applyFont="1" applyBorder="1" applyAlignment="1" applyProtection="1">
      <alignment horizontal="center" vertical="center"/>
      <protection locked="0"/>
    </xf>
    <xf numFmtId="0" fontId="0" fillId="0" borderId="143" xfId="0" applyNumberFormat="1" applyFont="1" applyBorder="1" applyAlignment="1" applyProtection="1">
      <alignment horizontal="left" vertical="center"/>
      <protection locked="0"/>
    </xf>
    <xf numFmtId="178" fontId="0" fillId="8" borderId="24" xfId="0" applyNumberFormat="1" applyFill="1" applyBorder="1" applyAlignment="1" applyProtection="1">
      <alignment horizontal="center" vertical="center"/>
      <protection hidden="1"/>
    </xf>
    <xf numFmtId="0" fontId="0" fillId="8" borderId="24" xfId="0" applyNumberFormat="1" applyFill="1" applyBorder="1" applyAlignment="1" applyProtection="1">
      <alignment horizontal="center" vertical="center"/>
      <protection hidden="1"/>
    </xf>
    <xf numFmtId="178" fontId="0" fillId="15" borderId="24" xfId="0" applyNumberFormat="1" applyFill="1" applyBorder="1" applyAlignment="1" applyProtection="1">
      <alignment horizontal="center" vertical="center"/>
      <protection hidden="1"/>
    </xf>
    <xf numFmtId="0" fontId="0" fillId="15" borderId="24" xfId="0" applyNumberFormat="1" applyFill="1" applyBorder="1" applyAlignment="1" applyProtection="1">
      <alignment horizontal="center" vertical="center"/>
      <protection hidden="1"/>
    </xf>
    <xf numFmtId="0" fontId="10" fillId="0" borderId="104" xfId="0" applyNumberFormat="1" applyFont="1" applyBorder="1" applyAlignment="1" applyProtection="1">
      <alignment horizontal="center"/>
      <protection hidden="1"/>
    </xf>
    <xf numFmtId="0" fontId="10" fillId="0" borderId="106" xfId="0" applyNumberFormat="1" applyFont="1" applyBorder="1" applyAlignment="1" applyProtection="1">
      <alignment horizontal="center"/>
      <protection hidden="1"/>
    </xf>
    <xf numFmtId="0" fontId="10" fillId="0" borderId="102" xfId="0" applyNumberFormat="1" applyFont="1" applyBorder="1" applyAlignment="1" applyProtection="1">
      <alignment horizontal="center"/>
      <protection hidden="1"/>
    </xf>
    <xf numFmtId="178" fontId="0" fillId="8" borderId="113" xfId="0" applyNumberFormat="1" applyFill="1" applyBorder="1" applyAlignment="1" applyProtection="1">
      <alignment horizontal="center" vertical="center"/>
      <protection hidden="1"/>
    </xf>
    <xf numFmtId="0" fontId="0" fillId="8" borderId="113" xfId="0" applyNumberFormat="1" applyFill="1" applyBorder="1" applyAlignment="1" applyProtection="1">
      <alignment horizontal="center" vertical="center"/>
      <protection hidden="1"/>
    </xf>
    <xf numFmtId="178" fontId="0" fillId="8" borderId="124" xfId="0" applyNumberFormat="1" applyFill="1" applyBorder="1" applyAlignment="1" applyProtection="1">
      <alignment horizontal="center" vertical="center"/>
      <protection hidden="1"/>
    </xf>
    <xf numFmtId="0" fontId="0" fillId="8" borderId="124" xfId="0" applyNumberFormat="1" applyFill="1" applyBorder="1" applyAlignment="1" applyProtection="1">
      <alignment horizontal="center" vertical="center"/>
      <protection hidden="1"/>
    </xf>
    <xf numFmtId="178" fontId="0" fillId="15" borderId="113" xfId="0" applyNumberFormat="1" applyFill="1" applyBorder="1" applyAlignment="1" applyProtection="1">
      <alignment horizontal="center" vertical="center"/>
      <protection hidden="1"/>
    </xf>
    <xf numFmtId="0" fontId="0" fillId="15" borderId="113" xfId="0" applyNumberFormat="1" applyFill="1" applyBorder="1" applyAlignment="1" applyProtection="1">
      <alignment horizontal="center" vertical="center"/>
      <protection hidden="1"/>
    </xf>
    <xf numFmtId="178" fontId="0" fillId="15" borderId="124" xfId="0" applyNumberFormat="1" applyFill="1" applyBorder="1" applyAlignment="1" applyProtection="1">
      <alignment horizontal="center" vertical="center"/>
      <protection hidden="1"/>
    </xf>
    <xf numFmtId="0" fontId="0" fillId="15" borderId="124" xfId="0" applyNumberFormat="1" applyFill="1" applyBorder="1" applyAlignment="1" applyProtection="1">
      <alignment horizontal="center" vertical="center"/>
      <protection hidden="1"/>
    </xf>
    <xf numFmtId="178" fontId="0" fillId="15" borderId="49" xfId="0" applyNumberFormat="1" applyFill="1" applyBorder="1" applyAlignment="1" applyProtection="1">
      <alignment horizontal="center" vertical="center"/>
      <protection hidden="1"/>
    </xf>
    <xf numFmtId="0" fontId="0" fillId="15" borderId="44" xfId="0" applyNumberFormat="1" applyFill="1" applyBorder="1" applyAlignment="1" applyProtection="1">
      <alignment horizontal="center" vertical="center"/>
      <protection hidden="1"/>
    </xf>
    <xf numFmtId="0" fontId="0" fillId="0" borderId="105" xfId="0" applyNumberFormat="1" applyFont="1" applyBorder="1" applyAlignment="1" applyProtection="1">
      <alignment horizontal="left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8" xfId="0" applyNumberFormat="1" applyFont="1" applyBorder="1" applyAlignment="1" applyProtection="1">
      <alignment horizontal="left" vertical="center" wrapText="1"/>
      <protection locked="0"/>
    </xf>
    <xf numFmtId="0" fontId="9" fillId="0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6" xfId="0" applyNumberFormat="1" applyFont="1" applyBorder="1" applyAlignment="1" applyProtection="1">
      <alignment horizontal="left" vertical="center" wrapText="1"/>
      <protection locked="0"/>
    </xf>
    <xf numFmtId="0" fontId="9" fillId="0" borderId="125" xfId="0" applyNumberFormat="1" applyFont="1" applyFill="1" applyBorder="1" applyAlignment="1" applyProtection="1">
      <alignment horizontal="center" vertical="center" wrapText="1"/>
      <protection locked="0"/>
    </xf>
    <xf numFmtId="178" fontId="64" fillId="8" borderId="124" xfId="0" applyNumberFormat="1" applyFont="1" applyFill="1" applyBorder="1" applyAlignment="1" applyProtection="1">
      <alignment horizontal="center" vertical="center"/>
      <protection hidden="1"/>
    </xf>
    <xf numFmtId="0" fontId="64" fillId="8" borderId="124" xfId="0" applyNumberFormat="1" applyFont="1" applyFill="1" applyBorder="1" applyAlignment="1" applyProtection="1">
      <alignment horizontal="center" vertical="center"/>
      <protection hidden="1"/>
    </xf>
    <xf numFmtId="0" fontId="45" fillId="8" borderId="76" xfId="52" applyFont="1" applyFill="1" applyBorder="1" applyAlignment="1">
      <alignment horizontal="center" vertical="top"/>
      <protection/>
    </xf>
    <xf numFmtId="0" fontId="45" fillId="8" borderId="76" xfId="52" applyFont="1" applyFill="1" applyBorder="1" applyAlignment="1">
      <alignment horizontal="center" vertical="center"/>
      <protection/>
    </xf>
    <xf numFmtId="0" fontId="64" fillId="0" borderId="136" xfId="0" applyNumberFormat="1" applyFont="1" applyBorder="1" applyAlignment="1" applyProtection="1">
      <alignment horizontal="left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5" fillId="8" borderId="76" xfId="52" applyFont="1" applyFill="1" applyBorder="1" applyAlignment="1">
      <alignment horizontal="center" vertical="top" wrapText="1"/>
      <protection/>
    </xf>
    <xf numFmtId="16" fontId="45" fillId="11" borderId="96" xfId="52" applyNumberFormat="1" applyFont="1" applyFill="1" applyBorder="1" applyAlignment="1">
      <alignment horizontal="center"/>
      <protection/>
    </xf>
    <xf numFmtId="0" fontId="0" fillId="0" borderId="76" xfId="52" applyFont="1" applyFill="1" applyBorder="1" applyAlignment="1">
      <alignment vertical="top"/>
      <protection/>
    </xf>
    <xf numFmtId="0" fontId="43" fillId="0" borderId="76" xfId="52" applyFill="1" applyBorder="1" applyAlignment="1">
      <alignment horizontal="center" vertical="top"/>
      <protection/>
    </xf>
    <xf numFmtId="0" fontId="9" fillId="0" borderId="124" xfId="0" applyNumberFormat="1" applyFont="1" applyBorder="1" applyAlignment="1" applyProtection="1">
      <alignment horizontal="center" vertical="center" wrapText="1"/>
      <protection locked="0"/>
    </xf>
    <xf numFmtId="0" fontId="64" fillId="0" borderId="118" xfId="0" applyNumberFormat="1" applyFont="1" applyBorder="1" applyAlignment="1" applyProtection="1">
      <alignment horizontal="left" vertical="center"/>
      <protection locked="0"/>
    </xf>
    <xf numFmtId="0" fontId="65" fillId="0" borderId="0" xfId="52" applyFont="1" applyAlignment="1">
      <alignment horizontal="center" vertical="center" wrapText="1"/>
      <protection/>
    </xf>
    <xf numFmtId="0" fontId="65" fillId="0" borderId="0" xfId="52" applyFont="1" applyBorder="1" applyAlignment="1">
      <alignment horizontal="center" vertical="center" wrapText="1"/>
      <protection/>
    </xf>
    <xf numFmtId="0" fontId="66" fillId="21" borderId="0" xfId="52" applyFont="1" applyFill="1" applyBorder="1" applyAlignment="1">
      <alignment horizontal="center" vertical="center" wrapText="1"/>
      <protection/>
    </xf>
    <xf numFmtId="0" fontId="2" fillId="39" borderId="0" xfId="0" applyFont="1" applyFill="1" applyBorder="1" applyAlignment="1" applyProtection="1">
      <alignment horizontal="center"/>
      <protection hidden="1"/>
    </xf>
    <xf numFmtId="172" fontId="4" fillId="0" borderId="84" xfId="45" applyNumberFormat="1" applyBorder="1" applyAlignment="1" applyProtection="1">
      <alignment horizontal="center" vertical="center"/>
      <protection hidden="1"/>
    </xf>
    <xf numFmtId="172" fontId="4" fillId="0" borderId="144" xfId="45" applyNumberFormat="1" applyBorder="1" applyAlignment="1" applyProtection="1">
      <alignment horizontal="center" vertical="center"/>
      <protection hidden="1"/>
    </xf>
    <xf numFmtId="172" fontId="4" fillId="0" borderId="145" xfId="45" applyNumberFormat="1" applyBorder="1" applyAlignment="1" applyProtection="1">
      <alignment horizontal="center" vertical="center"/>
      <protection hidden="1"/>
    </xf>
    <xf numFmtId="0" fontId="4" fillId="39" borderId="0" xfId="45" applyFont="1" applyFill="1" applyAlignment="1" applyProtection="1">
      <alignment horizontal="center" vertical="center"/>
      <protection hidden="1"/>
    </xf>
    <xf numFmtId="0" fontId="4" fillId="39" borderId="0" xfId="45" applyFill="1" applyAlignment="1" applyProtection="1">
      <alignment horizontal="center" vertical="center"/>
      <protection hidden="1"/>
    </xf>
    <xf numFmtId="0" fontId="4" fillId="39" borderId="0" xfId="45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textRotation="90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0" fontId="0" fillId="0" borderId="0" xfId="0" applyFont="1" applyAlignment="1" applyProtection="1">
      <alignment horizontal="center" textRotation="90"/>
      <protection hidden="1"/>
    </xf>
    <xf numFmtId="0" fontId="2" fillId="0" borderId="14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6" fillId="40" borderId="146" xfId="53" applyFont="1" applyFill="1" applyBorder="1" applyAlignment="1" applyProtection="1">
      <alignment horizontal="center" vertical="center"/>
      <protection hidden="1"/>
    </xf>
    <xf numFmtId="0" fontId="6" fillId="40" borderId="17" xfId="53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Normal_SVM Vierge 2004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71"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/>
      </border>
    </dxf>
    <dxf>
      <font>
        <color indexed="8"/>
      </font>
      <fill>
        <patternFill>
          <bgColor indexed="11"/>
        </patternFill>
      </fill>
    </dxf>
    <dxf>
      <font>
        <color indexed="8"/>
      </font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42"/>
        </patternFill>
      </fill>
    </dxf>
    <dxf>
      <font>
        <color indexed="9"/>
      </font>
    </dxf>
    <dxf>
      <fill>
        <patternFill>
          <bgColor indexed="42"/>
        </patternFill>
      </fill>
    </dxf>
    <dxf>
      <fill>
        <patternFill patternType="none">
          <bgColor indexed="65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0</xdr:rowOff>
    </xdr:from>
    <xdr:to>
      <xdr:col>5</xdr:col>
      <xdr:colOff>542925</xdr:colOff>
      <xdr:row>2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23825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371475</xdr:colOff>
      <xdr:row>2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23825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114300</xdr:rowOff>
    </xdr:from>
    <xdr:to>
      <xdr:col>6</xdr:col>
      <xdr:colOff>9525</xdr:colOff>
      <xdr:row>2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1430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1</xdr:row>
      <xdr:rowOff>0</xdr:rowOff>
    </xdr:from>
    <xdr:to>
      <xdr:col>5</xdr:col>
      <xdr:colOff>533400</xdr:colOff>
      <xdr:row>2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23825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</xdr:row>
      <xdr:rowOff>9525</xdr:rowOff>
    </xdr:from>
    <xdr:to>
      <xdr:col>5</xdr:col>
      <xdr:colOff>809625</xdr:colOff>
      <xdr:row>2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3335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0</xdr:row>
      <xdr:rowOff>114300</xdr:rowOff>
    </xdr:from>
    <xdr:to>
      <xdr:col>5</xdr:col>
      <xdr:colOff>600075</xdr:colOff>
      <xdr:row>2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1430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114300</xdr:rowOff>
    </xdr:from>
    <xdr:to>
      <xdr:col>5</xdr:col>
      <xdr:colOff>752475</xdr:colOff>
      <xdr:row>2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1430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104775</xdr:rowOff>
    </xdr:from>
    <xdr:to>
      <xdr:col>5</xdr:col>
      <xdr:colOff>476250</xdr:colOff>
      <xdr:row>1</xdr:row>
      <xdr:rowOff>238125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04775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1</xdr:row>
      <xdr:rowOff>9525</xdr:rowOff>
    </xdr:from>
    <xdr:to>
      <xdr:col>5</xdr:col>
      <xdr:colOff>638175</xdr:colOff>
      <xdr:row>2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3335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371475</xdr:colOff>
      <xdr:row>2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23825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1</xdr:row>
      <xdr:rowOff>0</xdr:rowOff>
    </xdr:from>
    <xdr:to>
      <xdr:col>5</xdr:col>
      <xdr:colOff>466725</xdr:colOff>
      <xdr:row>2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23825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114300</xdr:rowOff>
    </xdr:from>
    <xdr:to>
      <xdr:col>5</xdr:col>
      <xdr:colOff>476250</xdr:colOff>
      <xdr:row>2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1430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4" sqref="E24"/>
    </sheetView>
  </sheetViews>
  <sheetFormatPr defaultColWidth="11.421875" defaultRowHeight="12.75"/>
  <cols>
    <col min="1" max="1" width="39.8515625" style="125" customWidth="1"/>
    <col min="2" max="2" width="16.7109375" style="125" hidden="1" customWidth="1"/>
    <col min="3" max="3" width="14.00390625" style="125" hidden="1" customWidth="1"/>
    <col min="4" max="4" width="21.57421875" style="126" bestFit="1" customWidth="1"/>
    <col min="5" max="5" width="12.421875" style="126" customWidth="1"/>
    <col min="6" max="6" width="13.8515625" style="126" customWidth="1"/>
    <col min="7" max="7" width="29.00390625" style="126" customWidth="1"/>
    <col min="8" max="8" width="17.00390625" style="126" customWidth="1"/>
    <col min="9" max="9" width="21.00390625" style="126" customWidth="1"/>
    <col min="10" max="10" width="19.00390625" style="126" customWidth="1"/>
    <col min="11" max="11" width="11.421875" style="126" customWidth="1"/>
    <col min="12" max="12" width="14.00390625" style="126" bestFit="1" customWidth="1"/>
    <col min="13" max="13" width="11.421875" style="126" customWidth="1"/>
    <col min="14" max="14" width="13.00390625" style="126" bestFit="1" customWidth="1"/>
    <col min="15" max="15" width="16.00390625" style="126" customWidth="1"/>
    <col min="16" max="16384" width="11.421875" style="126" customWidth="1"/>
  </cols>
  <sheetData>
    <row r="1" spans="4:15" ht="15" customHeight="1"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4:15" ht="60" customHeight="1"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2:15" ht="31.5" customHeight="1">
      <c r="B3" s="127" t="s">
        <v>16</v>
      </c>
      <c r="C3" s="128" t="s">
        <v>17</v>
      </c>
      <c r="D3" s="333">
        <v>2018</v>
      </c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</row>
    <row r="4" spans="1:15" s="135" customFormat="1" ht="15">
      <c r="A4" s="129"/>
      <c r="B4" s="130"/>
      <c r="C4" s="131"/>
      <c r="D4" s="132" t="s">
        <v>18</v>
      </c>
      <c r="E4" s="133" t="s">
        <v>19</v>
      </c>
      <c r="F4" s="133" t="s">
        <v>20</v>
      </c>
      <c r="G4" s="133" t="s">
        <v>21</v>
      </c>
      <c r="H4" s="133" t="s">
        <v>22</v>
      </c>
      <c r="I4" s="133" t="s">
        <v>23</v>
      </c>
      <c r="J4" s="133" t="s">
        <v>24</v>
      </c>
      <c r="K4" s="133" t="s">
        <v>25</v>
      </c>
      <c r="L4" s="133" t="s">
        <v>26</v>
      </c>
      <c r="M4" s="133" t="s">
        <v>27</v>
      </c>
      <c r="N4" s="133" t="s">
        <v>28</v>
      </c>
      <c r="O4" s="134" t="s">
        <v>29</v>
      </c>
    </row>
    <row r="5" spans="1:15" ht="18.75">
      <c r="A5" s="136" t="s">
        <v>30</v>
      </c>
      <c r="B5" s="137"/>
      <c r="C5" s="138"/>
      <c r="D5" s="139"/>
      <c r="E5" s="140"/>
      <c r="F5" s="140"/>
      <c r="G5" s="140"/>
      <c r="H5" s="140"/>
      <c r="I5" s="141"/>
      <c r="J5" s="140"/>
      <c r="K5" s="142"/>
      <c r="L5" s="140"/>
      <c r="M5" s="140"/>
      <c r="N5" s="140"/>
      <c r="O5" s="143"/>
    </row>
    <row r="6" spans="1:15" ht="30">
      <c r="A6" s="152" t="s">
        <v>33</v>
      </c>
      <c r="B6" s="198" t="s">
        <v>47</v>
      </c>
      <c r="C6" s="145"/>
      <c r="D6" s="212"/>
      <c r="E6" s="150"/>
      <c r="F6" s="150"/>
      <c r="G6" s="193"/>
      <c r="H6" s="146"/>
      <c r="I6" s="146"/>
      <c r="J6" s="150"/>
      <c r="K6" s="147"/>
      <c r="L6" s="325"/>
      <c r="M6" s="147"/>
      <c r="N6" s="147"/>
      <c r="O6" s="157"/>
    </row>
    <row r="7" spans="1:15" ht="15">
      <c r="A7" s="152" t="s">
        <v>63</v>
      </c>
      <c r="B7" s="198" t="s">
        <v>48</v>
      </c>
      <c r="C7" s="148"/>
      <c r="D7" s="212"/>
      <c r="E7" s="212"/>
      <c r="F7" s="150"/>
      <c r="G7" s="147"/>
      <c r="H7" s="147"/>
      <c r="I7" s="147"/>
      <c r="J7" s="147"/>
      <c r="K7" s="147"/>
      <c r="L7" s="151"/>
      <c r="M7" s="151"/>
      <c r="N7" s="147"/>
      <c r="O7" s="157"/>
    </row>
    <row r="8" spans="1:15" ht="15">
      <c r="A8" s="152" t="s">
        <v>75</v>
      </c>
      <c r="B8" s="198"/>
      <c r="C8" s="201"/>
      <c r="D8" s="328"/>
      <c r="E8" s="212"/>
      <c r="F8" s="155"/>
      <c r="G8" s="149"/>
      <c r="H8" s="147"/>
      <c r="I8" s="149"/>
      <c r="J8" s="149"/>
      <c r="K8" s="147"/>
      <c r="L8" s="151"/>
      <c r="M8" s="327"/>
      <c r="N8" s="149"/>
      <c r="O8" s="157"/>
    </row>
    <row r="9" spans="1:15" ht="30">
      <c r="A9" s="152" t="s">
        <v>45</v>
      </c>
      <c r="B9" s="198" t="s">
        <v>47</v>
      </c>
      <c r="C9" s="148"/>
      <c r="D9" s="149"/>
      <c r="E9" s="150"/>
      <c r="F9" s="322"/>
      <c r="G9" s="212"/>
      <c r="H9" s="147"/>
      <c r="I9" s="212"/>
      <c r="J9" s="322"/>
      <c r="K9" s="147"/>
      <c r="L9" s="151"/>
      <c r="M9" s="321"/>
      <c r="N9" s="321"/>
      <c r="O9" s="157"/>
    </row>
    <row r="10" spans="1:15" ht="15">
      <c r="A10" s="152" t="s">
        <v>73</v>
      </c>
      <c r="B10" s="198" t="s">
        <v>48</v>
      </c>
      <c r="C10" s="201" t="s">
        <v>55</v>
      </c>
      <c r="D10" s="149"/>
      <c r="E10" s="150"/>
      <c r="F10" s="150"/>
      <c r="G10" s="213"/>
      <c r="H10" s="212"/>
      <c r="I10" s="212"/>
      <c r="J10" s="147"/>
      <c r="K10" s="147"/>
      <c r="L10" s="151"/>
      <c r="M10" s="151"/>
      <c r="N10" s="147"/>
      <c r="O10" s="157"/>
    </row>
    <row r="11" spans="1:15" ht="15">
      <c r="A11" s="152" t="s">
        <v>50</v>
      </c>
      <c r="B11" s="198" t="s">
        <v>31</v>
      </c>
      <c r="C11" s="153"/>
      <c r="D11" s="149"/>
      <c r="E11" s="321"/>
      <c r="F11" s="213"/>
      <c r="G11" s="213"/>
      <c r="H11" s="213"/>
      <c r="I11" s="147"/>
      <c r="J11" s="150"/>
      <c r="K11" s="147"/>
      <c r="L11" s="150"/>
      <c r="M11" s="150"/>
      <c r="N11" s="147"/>
      <c r="O11" s="157"/>
    </row>
    <row r="12" spans="1:15" ht="15">
      <c r="A12" s="152" t="s">
        <v>80</v>
      </c>
      <c r="B12" s="198"/>
      <c r="C12" s="153"/>
      <c r="D12" s="149"/>
      <c r="E12" s="149"/>
      <c r="F12" s="149"/>
      <c r="G12" s="149"/>
      <c r="H12" s="213"/>
      <c r="I12" s="213"/>
      <c r="J12" s="155"/>
      <c r="K12" s="147"/>
      <c r="L12" s="155"/>
      <c r="M12" s="150"/>
      <c r="N12" s="147"/>
      <c r="O12" s="157"/>
    </row>
    <row r="13" spans="1:15" ht="15">
      <c r="A13" s="152" t="s">
        <v>46</v>
      </c>
      <c r="B13" s="198" t="s">
        <v>31</v>
      </c>
      <c r="C13" s="199" t="s">
        <v>32</v>
      </c>
      <c r="D13" s="149"/>
      <c r="E13" s="147"/>
      <c r="F13" s="147"/>
      <c r="G13" s="147"/>
      <c r="H13" s="147"/>
      <c r="I13" s="212"/>
      <c r="J13" s="321"/>
      <c r="K13" s="147"/>
      <c r="L13" s="212"/>
      <c r="M13" s="147"/>
      <c r="N13" s="147"/>
      <c r="O13" s="157"/>
    </row>
    <row r="14" spans="1:15" ht="30">
      <c r="A14" s="152" t="s">
        <v>49</v>
      </c>
      <c r="B14" s="198" t="s">
        <v>48</v>
      </c>
      <c r="C14" s="199" t="s">
        <v>35</v>
      </c>
      <c r="D14" s="149"/>
      <c r="E14" s="147"/>
      <c r="F14" s="147"/>
      <c r="G14" s="147"/>
      <c r="H14" s="147"/>
      <c r="I14" s="147"/>
      <c r="J14" s="212"/>
      <c r="K14" s="147"/>
      <c r="L14" s="147"/>
      <c r="M14" s="147"/>
      <c r="N14" s="147"/>
      <c r="O14" s="157"/>
    </row>
    <row r="15" spans="1:15" ht="15">
      <c r="A15" s="125" t="s">
        <v>74</v>
      </c>
      <c r="B15" s="198" t="s">
        <v>53</v>
      </c>
      <c r="C15" s="200" t="s">
        <v>54</v>
      </c>
      <c r="D15" s="149"/>
      <c r="E15" s="147"/>
      <c r="F15" s="147"/>
      <c r="G15" s="147"/>
      <c r="H15" s="147"/>
      <c r="I15" s="147"/>
      <c r="J15" s="147"/>
      <c r="K15" s="147"/>
      <c r="L15" s="212"/>
      <c r="M15" s="212"/>
      <c r="N15" s="147"/>
      <c r="O15" s="157"/>
    </row>
    <row r="16" spans="1:15" ht="15">
      <c r="A16" s="196" t="s">
        <v>51</v>
      </c>
      <c r="B16" s="198" t="s">
        <v>53</v>
      </c>
      <c r="C16" s="148"/>
      <c r="D16" s="149"/>
      <c r="E16" s="147"/>
      <c r="F16" s="147"/>
      <c r="G16" s="147"/>
      <c r="H16" s="154"/>
      <c r="I16" s="155"/>
      <c r="J16" s="147"/>
      <c r="K16" s="147"/>
      <c r="L16" s="147"/>
      <c r="M16" s="147"/>
      <c r="N16" s="212"/>
      <c r="O16" s="212"/>
    </row>
    <row r="17" spans="1:15" ht="30">
      <c r="A17" s="152" t="s">
        <v>52</v>
      </c>
      <c r="B17" s="198" t="s">
        <v>47</v>
      </c>
      <c r="C17" s="199" t="s">
        <v>35</v>
      </c>
      <c r="D17" s="149"/>
      <c r="E17" s="147"/>
      <c r="F17" s="147"/>
      <c r="G17" s="147"/>
      <c r="H17" s="147"/>
      <c r="I17" s="147"/>
      <c r="J17" s="147"/>
      <c r="K17" s="147"/>
      <c r="L17" s="147"/>
      <c r="M17" s="147"/>
      <c r="N17" s="212"/>
      <c r="O17" s="212"/>
    </row>
    <row r="18" spans="1:15" ht="15">
      <c r="A18" s="152"/>
      <c r="B18" s="144"/>
      <c r="C18" s="145"/>
      <c r="D18" s="149"/>
      <c r="E18" s="147"/>
      <c r="F18" s="147"/>
      <c r="G18" s="147"/>
      <c r="H18" s="156"/>
      <c r="I18" s="147"/>
      <c r="J18" s="147"/>
      <c r="K18" s="147"/>
      <c r="L18" s="149"/>
      <c r="M18" s="147"/>
      <c r="N18" s="147"/>
      <c r="O18" s="157"/>
    </row>
    <row r="19" spans="1:15" ht="15.75" thickBot="1">
      <c r="A19" s="158"/>
      <c r="B19" s="159"/>
      <c r="C19" s="160"/>
      <c r="D19" s="194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95"/>
    </row>
    <row r="20" spans="1:15" ht="15.75" thickTop="1">
      <c r="A20" s="202"/>
      <c r="B20" s="203"/>
      <c r="C20" s="203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</row>
    <row r="21" spans="1:15" ht="18" customHeight="1">
      <c r="A21" s="162"/>
      <c r="B21" s="162"/>
      <c r="C21" s="162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</row>
    <row r="22" spans="1:15" s="167" customFormat="1" ht="56.25" customHeight="1">
      <c r="A22" s="164" t="s">
        <v>36</v>
      </c>
      <c r="B22" s="165"/>
      <c r="C22" s="165"/>
      <c r="D22" s="205">
        <v>43125</v>
      </c>
      <c r="E22" s="206"/>
      <c r="F22" s="208" t="s">
        <v>82</v>
      </c>
      <c r="G22" s="166"/>
      <c r="H22" s="208">
        <v>43244</v>
      </c>
      <c r="I22" s="166"/>
      <c r="J22" s="207">
        <v>43279</v>
      </c>
      <c r="K22" s="166"/>
      <c r="L22" s="166"/>
      <c r="M22" s="207">
        <v>43391</v>
      </c>
      <c r="N22" s="166"/>
      <c r="O22" s="209">
        <v>43454</v>
      </c>
    </row>
    <row r="23" spans="1:15" ht="56.25" customHeight="1">
      <c r="A23" s="168"/>
      <c r="B23" s="168"/>
      <c r="C23" s="168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</row>
    <row r="24" spans="1:15" ht="24.75" customHeight="1">
      <c r="A24" s="169"/>
      <c r="B24" s="169"/>
      <c r="C24" s="169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s="167" customFormat="1" ht="37.5" customHeight="1" collapsed="1">
      <c r="A25" s="170" t="s">
        <v>38</v>
      </c>
      <c r="B25" s="171" t="s">
        <v>16</v>
      </c>
      <c r="C25" s="172" t="s">
        <v>37</v>
      </c>
      <c r="D25" s="173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5"/>
    </row>
    <row r="26" spans="1:15" ht="15">
      <c r="A26" s="197" t="s">
        <v>39</v>
      </c>
      <c r="B26" s="181" t="s">
        <v>35</v>
      </c>
      <c r="C26" s="182"/>
      <c r="D26" s="183"/>
      <c r="E26" s="215"/>
      <c r="F26" s="179"/>
      <c r="G26" s="179"/>
      <c r="H26" s="215"/>
      <c r="I26" s="184"/>
      <c r="J26" s="179"/>
      <c r="K26" s="179"/>
      <c r="L26" s="179"/>
      <c r="M26" s="215"/>
      <c r="N26" s="179"/>
      <c r="O26" s="180"/>
    </row>
    <row r="27" spans="1:15" ht="30">
      <c r="A27" s="197" t="s">
        <v>59</v>
      </c>
      <c r="B27" s="177" t="s">
        <v>34</v>
      </c>
      <c r="C27" s="178" t="s">
        <v>32</v>
      </c>
      <c r="D27" s="185"/>
      <c r="E27" s="186"/>
      <c r="F27" s="186"/>
      <c r="G27" s="179"/>
      <c r="H27" s="184"/>
      <c r="I27" s="179"/>
      <c r="J27" s="184"/>
      <c r="K27" s="188"/>
      <c r="L27" s="184"/>
      <c r="M27" s="214"/>
      <c r="N27" s="179"/>
      <c r="O27" s="180"/>
    </row>
    <row r="28" spans="1:15" ht="30">
      <c r="A28" s="176" t="s">
        <v>44</v>
      </c>
      <c r="B28" s="177" t="s">
        <v>34</v>
      </c>
      <c r="C28" s="187" t="s">
        <v>31</v>
      </c>
      <c r="D28" s="185"/>
      <c r="E28" s="214"/>
      <c r="F28" s="179"/>
      <c r="G28" s="188"/>
      <c r="H28" s="179"/>
      <c r="I28" s="179"/>
      <c r="J28" s="179"/>
      <c r="K28" s="179"/>
      <c r="L28" s="179"/>
      <c r="M28" s="188"/>
      <c r="N28" s="214"/>
      <c r="O28" s="180"/>
    </row>
    <row r="29" spans="1:15" ht="30">
      <c r="A29" s="176" t="s">
        <v>43</v>
      </c>
      <c r="B29" s="181" t="s">
        <v>35</v>
      </c>
      <c r="C29" s="187" t="s">
        <v>31</v>
      </c>
      <c r="D29" s="183"/>
      <c r="E29" s="179"/>
      <c r="F29" s="179"/>
      <c r="G29" s="188"/>
      <c r="H29" s="214"/>
      <c r="I29" s="179"/>
      <c r="J29" s="179"/>
      <c r="K29" s="179"/>
      <c r="L29" s="179"/>
      <c r="M29" s="179"/>
      <c r="N29" s="179"/>
      <c r="O29" s="180"/>
    </row>
    <row r="30" spans="1:15" ht="15">
      <c r="A30" s="176" t="s">
        <v>56</v>
      </c>
      <c r="B30" s="181" t="s">
        <v>32</v>
      </c>
      <c r="C30" s="187" t="s">
        <v>31</v>
      </c>
      <c r="D30" s="214"/>
      <c r="E30" s="179"/>
      <c r="F30" s="214"/>
      <c r="G30" s="188"/>
      <c r="H30" s="179"/>
      <c r="I30" s="179"/>
      <c r="J30" s="179"/>
      <c r="K30" s="179"/>
      <c r="L30" s="214"/>
      <c r="M30" s="179"/>
      <c r="N30" s="179"/>
      <c r="O30" s="180"/>
    </row>
    <row r="31" spans="1:15" ht="33.75" customHeight="1">
      <c r="A31" s="176" t="s">
        <v>42</v>
      </c>
      <c r="B31" s="181" t="s">
        <v>35</v>
      </c>
      <c r="C31" s="187" t="s">
        <v>31</v>
      </c>
      <c r="D31" s="183"/>
      <c r="E31" s="179"/>
      <c r="F31" s="179"/>
      <c r="G31" s="188"/>
      <c r="H31" s="179"/>
      <c r="I31" s="214"/>
      <c r="J31" s="179"/>
      <c r="K31" s="179"/>
      <c r="L31" s="179"/>
      <c r="M31" s="179"/>
      <c r="N31" s="179"/>
      <c r="O31" s="180"/>
    </row>
    <row r="32" spans="1:15" ht="30">
      <c r="A32" s="176" t="s">
        <v>57</v>
      </c>
      <c r="B32" s="181" t="s">
        <v>32</v>
      </c>
      <c r="C32" s="187" t="s">
        <v>31</v>
      </c>
      <c r="D32" s="183"/>
      <c r="E32" s="179"/>
      <c r="F32" s="179"/>
      <c r="G32" s="214"/>
      <c r="H32" s="179"/>
      <c r="I32" s="188"/>
      <c r="J32" s="179"/>
      <c r="K32" s="179"/>
      <c r="L32" s="179"/>
      <c r="M32" s="179"/>
      <c r="N32" s="179"/>
      <c r="O32" s="180"/>
    </row>
    <row r="33" spans="1:15" ht="15" collapsed="1">
      <c r="A33" s="189" t="s">
        <v>40</v>
      </c>
      <c r="B33" s="181" t="s">
        <v>35</v>
      </c>
      <c r="C33" s="190"/>
      <c r="D33" s="183"/>
      <c r="E33" s="179"/>
      <c r="F33" s="188"/>
      <c r="G33" s="188"/>
      <c r="H33" s="326">
        <v>42884</v>
      </c>
      <c r="I33" s="179"/>
      <c r="J33" s="179"/>
      <c r="K33" s="179"/>
      <c r="L33" s="179"/>
      <c r="M33" s="326">
        <v>43024</v>
      </c>
      <c r="N33" s="191"/>
      <c r="O33" s="180"/>
    </row>
    <row r="34" spans="1:15" s="211" customFormat="1" ht="15">
      <c r="A34" s="197" t="s">
        <v>58</v>
      </c>
      <c r="B34" s="181" t="s">
        <v>34</v>
      </c>
      <c r="C34" s="182" t="s">
        <v>31</v>
      </c>
      <c r="D34" s="216"/>
      <c r="E34" s="188"/>
      <c r="F34" s="188"/>
      <c r="G34" s="186"/>
      <c r="H34" s="188"/>
      <c r="I34" s="188"/>
      <c r="J34" s="188"/>
      <c r="K34" s="188"/>
      <c r="L34" s="188"/>
      <c r="M34" s="186"/>
      <c r="N34" s="210"/>
      <c r="O34" s="192"/>
    </row>
    <row r="35" spans="1:15" ht="45">
      <c r="A35" s="176" t="s">
        <v>41</v>
      </c>
      <c r="B35" s="181" t="s">
        <v>32</v>
      </c>
      <c r="C35" s="182"/>
      <c r="D35" s="183"/>
      <c r="E35" s="179"/>
      <c r="F35" s="179"/>
      <c r="G35" s="179"/>
      <c r="H35" s="188"/>
      <c r="I35" s="188"/>
      <c r="J35" s="214"/>
      <c r="K35" s="179"/>
      <c r="L35" s="179"/>
      <c r="M35" s="179"/>
      <c r="N35" s="188"/>
      <c r="O35" s="192"/>
    </row>
  </sheetData>
  <sheetProtection/>
  <mergeCells count="2">
    <mergeCell ref="D1:O2"/>
    <mergeCell ref="D3:O3"/>
  </mergeCells>
  <printOptions/>
  <pageMargins left="0.7" right="0.7" top="0.75" bottom="0.75" header="0.3" footer="0.3"/>
  <pageSetup fitToHeight="1" fitToWidth="1" horizontalDpi="600" verticalDpi="600" orientation="landscape" paperSize="8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9"/>
  <sheetViews>
    <sheetView showGridLines="0" zoomScalePageLayoutView="0" workbookViewId="0" topLeftCell="A1">
      <selection activeCell="G23" sqref="G23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7.140625" style="0" customWidth="1"/>
    <col min="7" max="7" width="118.00390625" style="0" customWidth="1"/>
    <col min="8" max="8" width="1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2</v>
      </c>
      <c r="C2" s="338" t="s">
        <v>15</v>
      </c>
      <c r="D2" s="339"/>
      <c r="E2" s="340"/>
      <c r="F2" s="343"/>
      <c r="G2" s="51">
        <f>DATE(Année,E3,1)</f>
        <v>43313</v>
      </c>
      <c r="H2" s="48"/>
    </row>
    <row r="3" spans="1:7" s="36" customFormat="1" ht="9" customHeight="1">
      <c r="A3" s="31"/>
      <c r="B3" s="31"/>
      <c r="C3" s="31"/>
      <c r="D3" s="31">
        <f>Année</f>
        <v>2018</v>
      </c>
      <c r="E3" s="35">
        <v>8</v>
      </c>
      <c r="F3" s="342"/>
      <c r="G3" s="37">
        <f>DATE(Année,1,1)</f>
        <v>43101</v>
      </c>
    </row>
    <row r="4" spans="1:7" ht="12.75">
      <c r="A4" s="33">
        <f aca="true" t="shared" si="0" ref="A4:A34">IF(COUNTIF(tjf,D4)&gt;0,1,"")</f>
      </c>
      <c r="B4" s="34">
        <f aca="true" t="shared" si="1" ref="B4:B31">WEEKDAY(D4)</f>
        <v>4</v>
      </c>
      <c r="C4" s="70">
        <f aca="true" t="shared" si="2" ref="C4:C34">IF(B4=5,INT((D4-ier-prem)/7)+2,"")</f>
      </c>
      <c r="D4" s="71">
        <f>G2</f>
        <v>43313</v>
      </c>
      <c r="E4" s="72">
        <v>1</v>
      </c>
      <c r="F4" s="73"/>
      <c r="G4" s="74"/>
    </row>
    <row r="5" spans="1:7" ht="12.75">
      <c r="A5" s="33">
        <f t="shared" si="0"/>
      </c>
      <c r="B5" s="34">
        <f t="shared" si="1"/>
        <v>5</v>
      </c>
      <c r="C5" s="75">
        <f t="shared" si="2"/>
        <v>31</v>
      </c>
      <c r="D5" s="55">
        <f aca="true" t="shared" si="3" ref="D5:D34">D4+1</f>
        <v>43314</v>
      </c>
      <c r="E5" s="56">
        <v>2</v>
      </c>
      <c r="F5" s="65"/>
      <c r="G5" s="77"/>
    </row>
    <row r="6" spans="1:7" ht="12.75">
      <c r="A6" s="33">
        <f t="shared" si="0"/>
      </c>
      <c r="B6" s="34">
        <f t="shared" si="1"/>
        <v>6</v>
      </c>
      <c r="C6" s="75">
        <f t="shared" si="2"/>
      </c>
      <c r="D6" s="55">
        <f t="shared" si="3"/>
        <v>43315</v>
      </c>
      <c r="E6" s="56">
        <v>3</v>
      </c>
      <c r="F6" s="62"/>
      <c r="G6" s="77"/>
    </row>
    <row r="7" spans="1:7" ht="12.75">
      <c r="A7" s="33">
        <f t="shared" si="0"/>
      </c>
      <c r="B7" s="34">
        <f t="shared" si="1"/>
        <v>7</v>
      </c>
      <c r="C7" s="75">
        <f t="shared" si="2"/>
      </c>
      <c r="D7" s="55">
        <f t="shared" si="3"/>
        <v>43316</v>
      </c>
      <c r="E7" s="56">
        <v>4</v>
      </c>
      <c r="F7" s="62"/>
      <c r="G7" s="77"/>
    </row>
    <row r="8" spans="1:7" ht="12.75">
      <c r="A8" s="33">
        <f t="shared" si="0"/>
      </c>
      <c r="B8" s="34">
        <f t="shared" si="1"/>
        <v>1</v>
      </c>
      <c r="C8" s="75">
        <f t="shared" si="2"/>
      </c>
      <c r="D8" s="55">
        <f t="shared" si="3"/>
        <v>43317</v>
      </c>
      <c r="E8" s="56">
        <v>5</v>
      </c>
      <c r="F8" s="62"/>
      <c r="G8" s="77"/>
    </row>
    <row r="9" spans="1:7" ht="12.75">
      <c r="A9" s="33">
        <f t="shared" si="0"/>
      </c>
      <c r="B9" s="34">
        <f t="shared" si="1"/>
        <v>2</v>
      </c>
      <c r="C9" s="75">
        <f t="shared" si="2"/>
      </c>
      <c r="D9" s="55">
        <f t="shared" si="3"/>
        <v>43318</v>
      </c>
      <c r="E9" s="56">
        <v>6</v>
      </c>
      <c r="F9" s="62"/>
      <c r="G9" s="77"/>
    </row>
    <row r="10" spans="1:7" ht="12.75">
      <c r="A10" s="33">
        <f t="shared" si="0"/>
      </c>
      <c r="B10" s="34">
        <f t="shared" si="1"/>
        <v>3</v>
      </c>
      <c r="C10" s="75">
        <f t="shared" si="2"/>
      </c>
      <c r="D10" s="58">
        <f t="shared" si="3"/>
        <v>43319</v>
      </c>
      <c r="E10" s="59">
        <v>7</v>
      </c>
      <c r="F10" s="60"/>
      <c r="G10" s="78"/>
    </row>
    <row r="11" spans="1:7" ht="12.75">
      <c r="A11" s="33">
        <f t="shared" si="0"/>
      </c>
      <c r="B11" s="34">
        <f t="shared" si="1"/>
        <v>4</v>
      </c>
      <c r="C11" s="75">
        <f t="shared" si="2"/>
      </c>
      <c r="D11" s="66">
        <f t="shared" si="3"/>
        <v>43320</v>
      </c>
      <c r="E11" s="67">
        <v>8</v>
      </c>
      <c r="F11" s="69"/>
      <c r="G11" s="79"/>
    </row>
    <row r="12" spans="1:7" ht="12.75">
      <c r="A12" s="33">
        <f t="shared" si="0"/>
      </c>
      <c r="B12" s="34">
        <f t="shared" si="1"/>
        <v>5</v>
      </c>
      <c r="C12" s="75">
        <f t="shared" si="2"/>
        <v>32</v>
      </c>
      <c r="D12" s="55">
        <f t="shared" si="3"/>
        <v>43321</v>
      </c>
      <c r="E12" s="56">
        <v>9</v>
      </c>
      <c r="F12" s="62"/>
      <c r="G12" s="77"/>
    </row>
    <row r="13" spans="1:7" ht="12.75">
      <c r="A13" s="33">
        <f t="shared" si="0"/>
      </c>
      <c r="B13" s="34">
        <f t="shared" si="1"/>
        <v>6</v>
      </c>
      <c r="C13" s="75">
        <f t="shared" si="2"/>
      </c>
      <c r="D13" s="55">
        <f t="shared" si="3"/>
        <v>43322</v>
      </c>
      <c r="E13" s="56">
        <v>10</v>
      </c>
      <c r="F13" s="62"/>
      <c r="G13" s="77"/>
    </row>
    <row r="14" spans="1:7" ht="12.75">
      <c r="A14" s="33">
        <f t="shared" si="0"/>
      </c>
      <c r="B14" s="34">
        <f t="shared" si="1"/>
        <v>7</v>
      </c>
      <c r="C14" s="75">
        <f t="shared" si="2"/>
      </c>
      <c r="D14" s="55">
        <f t="shared" si="3"/>
        <v>43323</v>
      </c>
      <c r="E14" s="56">
        <v>11</v>
      </c>
      <c r="F14" s="62"/>
      <c r="G14" s="77"/>
    </row>
    <row r="15" spans="1:7" ht="12.75">
      <c r="A15" s="33">
        <f t="shared" si="0"/>
      </c>
      <c r="B15" s="34">
        <f t="shared" si="1"/>
        <v>1</v>
      </c>
      <c r="C15" s="75">
        <f t="shared" si="2"/>
      </c>
      <c r="D15" s="55">
        <f t="shared" si="3"/>
        <v>43324</v>
      </c>
      <c r="E15" s="56">
        <v>12</v>
      </c>
      <c r="F15" s="62"/>
      <c r="G15" s="77"/>
    </row>
    <row r="16" spans="1:7" ht="12.75">
      <c r="A16" s="33">
        <f t="shared" si="0"/>
      </c>
      <c r="B16" s="34">
        <f t="shared" si="1"/>
        <v>2</v>
      </c>
      <c r="C16" s="75">
        <f t="shared" si="2"/>
      </c>
      <c r="D16" s="55">
        <f t="shared" si="3"/>
        <v>43325</v>
      </c>
      <c r="E16" s="56">
        <v>13</v>
      </c>
      <c r="F16" s="62"/>
      <c r="G16" s="77"/>
    </row>
    <row r="17" spans="1:7" ht="12.75">
      <c r="A17" s="33">
        <f t="shared" si="0"/>
      </c>
      <c r="B17" s="34">
        <f t="shared" si="1"/>
        <v>3</v>
      </c>
      <c r="C17" s="75">
        <f t="shared" si="2"/>
      </c>
      <c r="D17" s="58">
        <f t="shared" si="3"/>
        <v>43326</v>
      </c>
      <c r="E17" s="59">
        <v>14</v>
      </c>
      <c r="F17" s="60"/>
      <c r="G17" s="78"/>
    </row>
    <row r="18" spans="1:7" ht="12.75">
      <c r="A18" s="33">
        <f t="shared" si="0"/>
        <v>1</v>
      </c>
      <c r="B18" s="34">
        <f t="shared" si="1"/>
        <v>4</v>
      </c>
      <c r="C18" s="75">
        <f t="shared" si="2"/>
      </c>
      <c r="D18" s="66">
        <f t="shared" si="3"/>
        <v>43327</v>
      </c>
      <c r="E18" s="67">
        <v>15</v>
      </c>
      <c r="F18" s="69"/>
      <c r="G18" s="79"/>
    </row>
    <row r="19" spans="1:7" ht="12.75">
      <c r="A19" s="33">
        <f t="shared" si="0"/>
      </c>
      <c r="B19" s="34">
        <f t="shared" si="1"/>
        <v>5</v>
      </c>
      <c r="C19" s="75">
        <f t="shared" si="2"/>
        <v>33</v>
      </c>
      <c r="D19" s="55">
        <f t="shared" si="3"/>
        <v>43328</v>
      </c>
      <c r="E19" s="56">
        <v>16</v>
      </c>
      <c r="F19" s="62"/>
      <c r="G19" s="77"/>
    </row>
    <row r="20" spans="1:7" ht="12.75">
      <c r="A20" s="33">
        <f t="shared" si="0"/>
      </c>
      <c r="B20" s="34">
        <f t="shared" si="1"/>
        <v>6</v>
      </c>
      <c r="C20" s="75">
        <f t="shared" si="2"/>
      </c>
      <c r="D20" s="55">
        <f t="shared" si="3"/>
        <v>43329</v>
      </c>
      <c r="E20" s="56">
        <v>17</v>
      </c>
      <c r="F20" s="62"/>
      <c r="G20" s="77"/>
    </row>
    <row r="21" spans="1:7" ht="12.75">
      <c r="A21" s="33">
        <f t="shared" si="0"/>
      </c>
      <c r="B21" s="34">
        <f t="shared" si="1"/>
        <v>7</v>
      </c>
      <c r="C21" s="75">
        <f t="shared" si="2"/>
      </c>
      <c r="D21" s="55">
        <f t="shared" si="3"/>
        <v>43330</v>
      </c>
      <c r="E21" s="56">
        <v>18</v>
      </c>
      <c r="F21" s="62"/>
      <c r="G21" s="77"/>
    </row>
    <row r="22" spans="1:7" ht="12.75">
      <c r="A22" s="33">
        <f t="shared" si="0"/>
      </c>
      <c r="B22" s="34">
        <f t="shared" si="1"/>
        <v>1</v>
      </c>
      <c r="C22" s="75">
        <f t="shared" si="2"/>
      </c>
      <c r="D22" s="55">
        <f t="shared" si="3"/>
        <v>43331</v>
      </c>
      <c r="E22" s="56">
        <v>19</v>
      </c>
      <c r="F22" s="62"/>
      <c r="G22" s="77"/>
    </row>
    <row r="23" spans="1:7" ht="12.75">
      <c r="A23" s="33">
        <f t="shared" si="0"/>
      </c>
      <c r="B23" s="34">
        <f t="shared" si="1"/>
        <v>2</v>
      </c>
      <c r="C23" s="75">
        <f t="shared" si="2"/>
      </c>
      <c r="D23" s="55">
        <f t="shared" si="3"/>
        <v>43332</v>
      </c>
      <c r="E23" s="56">
        <v>20</v>
      </c>
      <c r="F23" s="62"/>
      <c r="G23" s="77"/>
    </row>
    <row r="24" spans="1:7" ht="12.75">
      <c r="A24" s="33">
        <f t="shared" si="0"/>
      </c>
      <c r="B24" s="34">
        <f t="shared" si="1"/>
        <v>3</v>
      </c>
      <c r="C24" s="75">
        <f t="shared" si="2"/>
      </c>
      <c r="D24" s="58">
        <f t="shared" si="3"/>
        <v>43333</v>
      </c>
      <c r="E24" s="59">
        <v>21</v>
      </c>
      <c r="F24" s="60"/>
      <c r="G24" s="78"/>
    </row>
    <row r="25" spans="1:7" ht="12.75">
      <c r="A25" s="33">
        <f t="shared" si="0"/>
      </c>
      <c r="B25" s="34">
        <f t="shared" si="1"/>
        <v>4</v>
      </c>
      <c r="C25" s="75">
        <f t="shared" si="2"/>
      </c>
      <c r="D25" s="66">
        <f t="shared" si="3"/>
        <v>43334</v>
      </c>
      <c r="E25" s="67">
        <v>22</v>
      </c>
      <c r="F25" s="69"/>
      <c r="G25" s="79"/>
    </row>
    <row r="26" spans="1:7" ht="12.75">
      <c r="A26" s="33">
        <f t="shared" si="0"/>
      </c>
      <c r="B26" s="34">
        <f t="shared" si="1"/>
        <v>5</v>
      </c>
      <c r="C26" s="75">
        <f t="shared" si="2"/>
        <v>34</v>
      </c>
      <c r="D26" s="55">
        <f t="shared" si="3"/>
        <v>43335</v>
      </c>
      <c r="E26" s="56">
        <v>23</v>
      </c>
      <c r="F26" s="62"/>
      <c r="G26" s="77"/>
    </row>
    <row r="27" spans="1:7" ht="12.75">
      <c r="A27" s="33">
        <f t="shared" si="0"/>
      </c>
      <c r="B27" s="34">
        <f t="shared" si="1"/>
        <v>6</v>
      </c>
      <c r="C27" s="75">
        <f t="shared" si="2"/>
      </c>
      <c r="D27" s="55">
        <f t="shared" si="3"/>
        <v>43336</v>
      </c>
      <c r="E27" s="56">
        <v>24</v>
      </c>
      <c r="F27" s="65"/>
      <c r="G27" s="77"/>
    </row>
    <row r="28" spans="1:7" ht="12.75">
      <c r="A28" s="33">
        <f t="shared" si="0"/>
      </c>
      <c r="B28" s="34">
        <f t="shared" si="1"/>
        <v>7</v>
      </c>
      <c r="C28" s="75">
        <f t="shared" si="2"/>
      </c>
      <c r="D28" s="55">
        <f t="shared" si="3"/>
        <v>43337</v>
      </c>
      <c r="E28" s="56">
        <v>25</v>
      </c>
      <c r="F28" s="65"/>
      <c r="G28" s="77"/>
    </row>
    <row r="29" spans="1:7" ht="12.75">
      <c r="A29" s="33">
        <f t="shared" si="0"/>
      </c>
      <c r="B29" s="34">
        <f t="shared" si="1"/>
        <v>1</v>
      </c>
      <c r="C29" s="75">
        <f t="shared" si="2"/>
      </c>
      <c r="D29" s="55">
        <f t="shared" si="3"/>
        <v>43338</v>
      </c>
      <c r="E29" s="56">
        <v>26</v>
      </c>
      <c r="F29" s="65"/>
      <c r="G29" s="77"/>
    </row>
    <row r="30" spans="1:7" ht="12.75">
      <c r="A30" s="33">
        <f t="shared" si="0"/>
      </c>
      <c r="B30" s="34">
        <f t="shared" si="1"/>
        <v>2</v>
      </c>
      <c r="C30" s="75">
        <f t="shared" si="2"/>
      </c>
      <c r="D30" s="55">
        <f t="shared" si="3"/>
        <v>43339</v>
      </c>
      <c r="E30" s="56">
        <v>27</v>
      </c>
      <c r="F30" s="65"/>
      <c r="G30" s="77"/>
    </row>
    <row r="31" spans="1:7" ht="12.75">
      <c r="A31" s="33">
        <f t="shared" si="0"/>
      </c>
      <c r="B31" s="34">
        <f t="shared" si="1"/>
        <v>3</v>
      </c>
      <c r="C31" s="75">
        <f t="shared" si="2"/>
      </c>
      <c r="D31" s="58">
        <f t="shared" si="3"/>
        <v>43340</v>
      </c>
      <c r="E31" s="59">
        <v>28</v>
      </c>
      <c r="F31" s="63"/>
      <c r="G31" s="78"/>
    </row>
    <row r="32" spans="1:7" ht="12.75">
      <c r="A32" s="33">
        <f t="shared" si="0"/>
      </c>
      <c r="B32" s="34">
        <f>IF(E32="","",WEEKDAY(D32))</f>
        <v>4</v>
      </c>
      <c r="C32" s="75">
        <f t="shared" si="2"/>
      </c>
      <c r="D32" s="66">
        <f t="shared" si="3"/>
        <v>43341</v>
      </c>
      <c r="E32" s="67">
        <v>29</v>
      </c>
      <c r="F32" s="68"/>
      <c r="G32" s="79"/>
    </row>
    <row r="33" spans="1:7" ht="12.75">
      <c r="A33" s="33">
        <f t="shared" si="0"/>
      </c>
      <c r="B33" s="34">
        <f>IF(E33="","",WEEKDAY(D33))</f>
        <v>5</v>
      </c>
      <c r="C33" s="75">
        <f t="shared" si="2"/>
        <v>35</v>
      </c>
      <c r="D33" s="55">
        <f t="shared" si="3"/>
        <v>43342</v>
      </c>
      <c r="E33" s="56">
        <v>30</v>
      </c>
      <c r="F33" s="65"/>
      <c r="G33" s="77"/>
    </row>
    <row r="34" spans="1:7" ht="12.75">
      <c r="A34" s="33">
        <f t="shared" si="0"/>
      </c>
      <c r="B34" s="34">
        <f>IF(E34="","",WEEKDAY(D34))</f>
        <v>6</v>
      </c>
      <c r="C34" s="80">
        <f t="shared" si="2"/>
      </c>
      <c r="D34" s="81">
        <f t="shared" si="3"/>
        <v>43343</v>
      </c>
      <c r="E34" s="82">
        <v>31</v>
      </c>
      <c r="F34" s="83"/>
      <c r="G34" s="84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</sheetData>
  <sheetProtection/>
  <mergeCells count="2">
    <mergeCell ref="C2:E2"/>
    <mergeCell ref="F2:F3"/>
  </mergeCells>
  <conditionalFormatting sqref="C4:C34">
    <cfRule type="expression" priority="1" dxfId="70" stopIfTrue="1">
      <formula>(B4=1)</formula>
    </cfRule>
  </conditionalFormatting>
  <conditionalFormatting sqref="D4:D34">
    <cfRule type="expression" priority="2" dxfId="2" stopIfTrue="1">
      <formula>OR(B4=1,B4=7)</formula>
    </cfRule>
  </conditionalFormatting>
  <conditionalFormatting sqref="E4:E34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 horizontalCentered="1" verticalCentered="1"/>
  <pageMargins left="0" right="0" top="0" bottom="0" header="0" footer="0"/>
  <pageSetup fitToHeight="1" fitToWidth="1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8"/>
  <sheetViews>
    <sheetView showGridLines="0" zoomScalePageLayoutView="0" workbookViewId="0" topLeftCell="A1">
      <selection activeCell="G42" sqref="G42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7.28125" style="0" customWidth="1"/>
    <col min="7" max="7" width="118.00390625" style="0" customWidth="1"/>
    <col min="8" max="8" width="1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6</v>
      </c>
      <c r="C2" s="338" t="s">
        <v>15</v>
      </c>
      <c r="D2" s="339"/>
      <c r="E2" s="340"/>
      <c r="F2" s="343"/>
      <c r="G2" s="51">
        <f>DATE(Année,E3,1)</f>
        <v>43344</v>
      </c>
      <c r="H2" s="48"/>
    </row>
    <row r="3" spans="1:7" s="36" customFormat="1" ht="9" customHeight="1">
      <c r="A3" s="31"/>
      <c r="B3" s="31"/>
      <c r="C3" s="31"/>
      <c r="D3" s="31">
        <f>Année</f>
        <v>2018</v>
      </c>
      <c r="E3" s="35">
        <v>9</v>
      </c>
      <c r="F3" s="342"/>
      <c r="G3" s="37">
        <f>DATE(Année,1,1)</f>
        <v>43101</v>
      </c>
    </row>
    <row r="4" spans="1:7" ht="12.75">
      <c r="A4" s="33">
        <f aca="true" t="shared" si="0" ref="A4:A33">IF(COUNTIF(tjf,D4)&gt;0,1,"")</f>
      </c>
      <c r="B4" s="34">
        <f aca="true" t="shared" si="1" ref="B4:B31">WEEKDAY(D4)</f>
        <v>7</v>
      </c>
      <c r="C4" s="70">
        <f aca="true" t="shared" si="2" ref="C4:C33">IF(B4=5,INT((D4-ier-prem)/7)+2,"")</f>
      </c>
      <c r="D4" s="71">
        <f>G2</f>
        <v>43344</v>
      </c>
      <c r="E4" s="72">
        <v>1</v>
      </c>
      <c r="F4" s="73"/>
      <c r="G4" s="74"/>
    </row>
    <row r="5" spans="1:7" ht="12.75">
      <c r="A5" s="33">
        <f t="shared" si="0"/>
      </c>
      <c r="B5" s="34">
        <f t="shared" si="1"/>
        <v>1</v>
      </c>
      <c r="C5" s="75">
        <f t="shared" si="2"/>
      </c>
      <c r="D5" s="55">
        <f aca="true" t="shared" si="3" ref="D5:D33">D4+1</f>
        <v>43345</v>
      </c>
      <c r="E5" s="56">
        <v>2</v>
      </c>
      <c r="F5" s="65"/>
      <c r="G5" s="77"/>
    </row>
    <row r="6" spans="1:7" ht="12.75">
      <c r="A6" s="33">
        <f t="shared" si="0"/>
      </c>
      <c r="B6" s="34">
        <f t="shared" si="1"/>
        <v>2</v>
      </c>
      <c r="C6" s="75">
        <f t="shared" si="2"/>
      </c>
      <c r="D6" s="55">
        <f t="shared" si="3"/>
        <v>43346</v>
      </c>
      <c r="E6" s="56">
        <v>3</v>
      </c>
      <c r="F6" s="62"/>
      <c r="G6" s="77"/>
    </row>
    <row r="7" spans="1:7" ht="12.75">
      <c r="A7" s="33">
        <f t="shared" si="0"/>
      </c>
      <c r="B7" s="34">
        <f t="shared" si="1"/>
        <v>3</v>
      </c>
      <c r="C7" s="75">
        <f t="shared" si="2"/>
      </c>
      <c r="D7" s="58">
        <f t="shared" si="3"/>
        <v>43347</v>
      </c>
      <c r="E7" s="59">
        <v>4</v>
      </c>
      <c r="F7" s="60"/>
      <c r="G7" s="78"/>
    </row>
    <row r="8" spans="1:7" ht="12.75">
      <c r="A8" s="33">
        <f t="shared" si="0"/>
      </c>
      <c r="B8" s="34">
        <f t="shared" si="1"/>
        <v>4</v>
      </c>
      <c r="C8" s="75">
        <f t="shared" si="2"/>
      </c>
      <c r="D8" s="66">
        <f t="shared" si="3"/>
        <v>43348</v>
      </c>
      <c r="E8" s="67">
        <v>5</v>
      </c>
      <c r="F8" s="69"/>
      <c r="G8" s="79"/>
    </row>
    <row r="9" spans="1:7" ht="12.75">
      <c r="A9" s="33">
        <f t="shared" si="0"/>
      </c>
      <c r="B9" s="34">
        <f t="shared" si="1"/>
        <v>5</v>
      </c>
      <c r="C9" s="75">
        <f t="shared" si="2"/>
        <v>36</v>
      </c>
      <c r="D9" s="55">
        <f t="shared" si="3"/>
        <v>43349</v>
      </c>
      <c r="E9" s="56">
        <v>6</v>
      </c>
      <c r="F9" s="65"/>
      <c r="G9" s="76"/>
    </row>
    <row r="10" spans="1:7" ht="12.75">
      <c r="A10" s="33">
        <f t="shared" si="0"/>
      </c>
      <c r="B10" s="34">
        <f t="shared" si="1"/>
        <v>6</v>
      </c>
      <c r="C10" s="75">
        <f t="shared" si="2"/>
      </c>
      <c r="D10" s="55">
        <f t="shared" si="3"/>
        <v>43350</v>
      </c>
      <c r="E10" s="56">
        <v>7</v>
      </c>
      <c r="F10" s="62"/>
      <c r="G10" s="77"/>
    </row>
    <row r="11" spans="1:7" ht="12.75">
      <c r="A11" s="33">
        <f t="shared" si="0"/>
      </c>
      <c r="B11" s="34">
        <f t="shared" si="1"/>
        <v>7</v>
      </c>
      <c r="C11" s="75">
        <f t="shared" si="2"/>
      </c>
      <c r="D11" s="55">
        <f t="shared" si="3"/>
        <v>43351</v>
      </c>
      <c r="E11" s="56">
        <v>8</v>
      </c>
      <c r="F11" s="62"/>
      <c r="G11" s="77"/>
    </row>
    <row r="12" spans="1:7" ht="12.75">
      <c r="A12" s="33">
        <f t="shared" si="0"/>
      </c>
      <c r="B12" s="34">
        <f t="shared" si="1"/>
        <v>1</v>
      </c>
      <c r="C12" s="75">
        <f t="shared" si="2"/>
      </c>
      <c r="D12" s="55">
        <f t="shared" si="3"/>
        <v>43352</v>
      </c>
      <c r="E12" s="56">
        <v>9</v>
      </c>
      <c r="F12" s="62"/>
      <c r="G12" s="77"/>
    </row>
    <row r="13" spans="1:7" ht="12.75">
      <c r="A13" s="33">
        <f t="shared" si="0"/>
      </c>
      <c r="B13" s="34">
        <f t="shared" si="1"/>
        <v>2</v>
      </c>
      <c r="C13" s="75">
        <f t="shared" si="2"/>
      </c>
      <c r="D13" s="55">
        <f t="shared" si="3"/>
        <v>43353</v>
      </c>
      <c r="E13" s="56">
        <v>10</v>
      </c>
      <c r="F13" s="62"/>
      <c r="G13" s="77"/>
    </row>
    <row r="14" spans="1:7" ht="12.75">
      <c r="A14" s="33">
        <f t="shared" si="0"/>
      </c>
      <c r="B14" s="34">
        <f t="shared" si="1"/>
        <v>3</v>
      </c>
      <c r="C14" s="75">
        <f t="shared" si="2"/>
      </c>
      <c r="D14" s="58">
        <f t="shared" si="3"/>
        <v>43354</v>
      </c>
      <c r="E14" s="59">
        <v>11</v>
      </c>
      <c r="F14" s="60"/>
      <c r="G14" s="78"/>
    </row>
    <row r="15" spans="1:7" ht="12.75">
      <c r="A15" s="33">
        <f t="shared" si="0"/>
      </c>
      <c r="B15" s="34">
        <f t="shared" si="1"/>
        <v>4</v>
      </c>
      <c r="C15" s="75">
        <f t="shared" si="2"/>
      </c>
      <c r="D15" s="66">
        <f t="shared" si="3"/>
        <v>43355</v>
      </c>
      <c r="E15" s="67">
        <v>12</v>
      </c>
      <c r="F15" s="69"/>
      <c r="G15" s="79"/>
    </row>
    <row r="16" spans="1:7" ht="12.75">
      <c r="A16" s="33">
        <f t="shared" si="0"/>
      </c>
      <c r="B16" s="34">
        <f t="shared" si="1"/>
        <v>5</v>
      </c>
      <c r="C16" s="75">
        <f t="shared" si="2"/>
        <v>37</v>
      </c>
      <c r="D16" s="55">
        <f t="shared" si="3"/>
        <v>43356</v>
      </c>
      <c r="E16" s="56">
        <v>13</v>
      </c>
      <c r="F16" s="62"/>
      <c r="G16" s="77"/>
    </row>
    <row r="17" spans="1:7" ht="12.75">
      <c r="A17" s="33">
        <f t="shared" si="0"/>
      </c>
      <c r="B17" s="34">
        <f t="shared" si="1"/>
        <v>6</v>
      </c>
      <c r="C17" s="75">
        <f t="shared" si="2"/>
      </c>
      <c r="D17" s="55">
        <f t="shared" si="3"/>
        <v>43357</v>
      </c>
      <c r="E17" s="56">
        <v>14</v>
      </c>
      <c r="F17" s="62"/>
      <c r="G17" s="77"/>
    </row>
    <row r="18" spans="1:7" ht="12.75">
      <c r="A18" s="33">
        <f t="shared" si="0"/>
      </c>
      <c r="B18" s="34">
        <f t="shared" si="1"/>
        <v>7</v>
      </c>
      <c r="C18" s="75">
        <f t="shared" si="2"/>
      </c>
      <c r="D18" s="55">
        <f t="shared" si="3"/>
        <v>43358</v>
      </c>
      <c r="E18" s="56">
        <v>15</v>
      </c>
      <c r="F18" s="62"/>
      <c r="G18" s="77"/>
    </row>
    <row r="19" spans="1:7" ht="12.75">
      <c r="A19" s="33">
        <f t="shared" si="0"/>
      </c>
      <c r="B19" s="34">
        <f t="shared" si="1"/>
        <v>1</v>
      </c>
      <c r="C19" s="75">
        <f t="shared" si="2"/>
      </c>
      <c r="D19" s="55">
        <f t="shared" si="3"/>
        <v>43359</v>
      </c>
      <c r="E19" s="56">
        <v>16</v>
      </c>
      <c r="F19" s="62"/>
      <c r="G19" s="77"/>
    </row>
    <row r="20" spans="1:7" ht="12.75">
      <c r="A20" s="33">
        <f t="shared" si="0"/>
      </c>
      <c r="B20" s="34">
        <f t="shared" si="1"/>
        <v>2</v>
      </c>
      <c r="C20" s="75">
        <f t="shared" si="2"/>
      </c>
      <c r="D20" s="55">
        <f t="shared" si="3"/>
        <v>43360</v>
      </c>
      <c r="E20" s="56">
        <v>17</v>
      </c>
      <c r="F20" s="62"/>
      <c r="G20" s="77"/>
    </row>
    <row r="21" spans="1:7" ht="12.75">
      <c r="A21" s="33">
        <f t="shared" si="0"/>
      </c>
      <c r="B21" s="34">
        <f t="shared" si="1"/>
        <v>3</v>
      </c>
      <c r="C21" s="75">
        <f t="shared" si="2"/>
      </c>
      <c r="D21" s="58">
        <f t="shared" si="3"/>
        <v>43361</v>
      </c>
      <c r="E21" s="59">
        <v>18</v>
      </c>
      <c r="F21" s="60"/>
      <c r="G21" s="78"/>
    </row>
    <row r="22" spans="1:7" ht="12.75">
      <c r="A22" s="33">
        <f t="shared" si="0"/>
      </c>
      <c r="B22" s="34">
        <f t="shared" si="1"/>
        <v>4</v>
      </c>
      <c r="C22" s="75">
        <f t="shared" si="2"/>
      </c>
      <c r="D22" s="66">
        <f t="shared" si="3"/>
        <v>43362</v>
      </c>
      <c r="E22" s="67">
        <v>19</v>
      </c>
      <c r="F22" s="69"/>
      <c r="G22" s="79"/>
    </row>
    <row r="23" spans="1:7" ht="12.75">
      <c r="A23" s="33">
        <f t="shared" si="0"/>
      </c>
      <c r="B23" s="34">
        <f t="shared" si="1"/>
        <v>5</v>
      </c>
      <c r="C23" s="75">
        <f t="shared" si="2"/>
        <v>38</v>
      </c>
      <c r="D23" s="55">
        <f t="shared" si="3"/>
        <v>43363</v>
      </c>
      <c r="E23" s="56">
        <v>20</v>
      </c>
      <c r="F23" s="62"/>
      <c r="G23" s="77"/>
    </row>
    <row r="24" spans="1:7" ht="12.75">
      <c r="A24" s="33">
        <f t="shared" si="0"/>
      </c>
      <c r="B24" s="34">
        <f t="shared" si="1"/>
        <v>6</v>
      </c>
      <c r="C24" s="75">
        <f t="shared" si="2"/>
      </c>
      <c r="D24" s="55">
        <f t="shared" si="3"/>
        <v>43364</v>
      </c>
      <c r="E24" s="56">
        <v>21</v>
      </c>
      <c r="F24" s="62"/>
      <c r="G24" s="77"/>
    </row>
    <row r="25" spans="1:7" ht="12.75">
      <c r="A25" s="33">
        <f t="shared" si="0"/>
      </c>
      <c r="B25" s="34">
        <f t="shared" si="1"/>
        <v>7</v>
      </c>
      <c r="C25" s="75">
        <f t="shared" si="2"/>
      </c>
      <c r="D25" s="55">
        <f t="shared" si="3"/>
        <v>43365</v>
      </c>
      <c r="E25" s="56">
        <v>22</v>
      </c>
      <c r="F25" s="62"/>
      <c r="G25" s="77"/>
    </row>
    <row r="26" spans="1:7" ht="12.75">
      <c r="A26" s="33">
        <f t="shared" si="0"/>
      </c>
      <c r="B26" s="34">
        <f t="shared" si="1"/>
        <v>1</v>
      </c>
      <c r="C26" s="75">
        <f t="shared" si="2"/>
      </c>
      <c r="D26" s="55">
        <f t="shared" si="3"/>
        <v>43366</v>
      </c>
      <c r="E26" s="56">
        <v>23</v>
      </c>
      <c r="F26" s="62"/>
      <c r="G26" s="77"/>
    </row>
    <row r="27" spans="1:7" ht="12.75">
      <c r="A27" s="33">
        <f t="shared" si="0"/>
      </c>
      <c r="B27" s="34">
        <f t="shared" si="1"/>
        <v>2</v>
      </c>
      <c r="C27" s="75">
        <f t="shared" si="2"/>
      </c>
      <c r="D27" s="55">
        <f t="shared" si="3"/>
        <v>43367</v>
      </c>
      <c r="E27" s="56">
        <v>24</v>
      </c>
      <c r="F27" s="65"/>
      <c r="G27" s="77"/>
    </row>
    <row r="28" spans="1:7" ht="12.75">
      <c r="A28" s="33">
        <f t="shared" si="0"/>
      </c>
      <c r="B28" s="34">
        <f t="shared" si="1"/>
        <v>3</v>
      </c>
      <c r="C28" s="75">
        <f t="shared" si="2"/>
      </c>
      <c r="D28" s="58">
        <f t="shared" si="3"/>
        <v>43368</v>
      </c>
      <c r="E28" s="59">
        <v>25</v>
      </c>
      <c r="F28" s="63"/>
      <c r="G28" s="78"/>
    </row>
    <row r="29" spans="1:7" ht="12.75">
      <c r="A29" s="33">
        <f t="shared" si="0"/>
      </c>
      <c r="B29" s="34">
        <f t="shared" si="1"/>
        <v>4</v>
      </c>
      <c r="C29" s="75">
        <f t="shared" si="2"/>
      </c>
      <c r="D29" s="66">
        <f t="shared" si="3"/>
        <v>43369</v>
      </c>
      <c r="E29" s="67">
        <v>26</v>
      </c>
      <c r="F29" s="68"/>
      <c r="G29" s="79"/>
    </row>
    <row r="30" spans="1:7" ht="12.75">
      <c r="A30" s="33">
        <f t="shared" si="0"/>
      </c>
      <c r="B30" s="34">
        <f t="shared" si="1"/>
        <v>5</v>
      </c>
      <c r="C30" s="75">
        <f t="shared" si="2"/>
        <v>39</v>
      </c>
      <c r="D30" s="55">
        <f t="shared" si="3"/>
        <v>43370</v>
      </c>
      <c r="E30" s="56">
        <v>27</v>
      </c>
      <c r="F30" s="65"/>
      <c r="G30" s="77"/>
    </row>
    <row r="31" spans="1:7" ht="12.75">
      <c r="A31" s="33">
        <f t="shared" si="0"/>
      </c>
      <c r="B31" s="34">
        <f t="shared" si="1"/>
        <v>6</v>
      </c>
      <c r="C31" s="75">
        <f t="shared" si="2"/>
      </c>
      <c r="D31" s="55">
        <f t="shared" si="3"/>
        <v>43371</v>
      </c>
      <c r="E31" s="56">
        <v>28</v>
      </c>
      <c r="F31" s="65"/>
      <c r="G31" s="77"/>
    </row>
    <row r="32" spans="1:7" ht="12.75">
      <c r="A32" s="33">
        <f t="shared" si="0"/>
      </c>
      <c r="B32" s="34">
        <f>IF(E32="","",WEEKDAY(D32))</f>
        <v>7</v>
      </c>
      <c r="C32" s="75">
        <f t="shared" si="2"/>
      </c>
      <c r="D32" s="55">
        <f t="shared" si="3"/>
        <v>43372</v>
      </c>
      <c r="E32" s="56">
        <v>29</v>
      </c>
      <c r="F32" s="65"/>
      <c r="G32" s="77"/>
    </row>
    <row r="33" spans="1:7" ht="12.75">
      <c r="A33" s="33">
        <f t="shared" si="0"/>
      </c>
      <c r="B33" s="34">
        <f>IF(E33="","",WEEKDAY(D33))</f>
        <v>1</v>
      </c>
      <c r="C33" s="80">
        <f t="shared" si="2"/>
      </c>
      <c r="D33" s="81">
        <f t="shared" si="3"/>
        <v>43373</v>
      </c>
      <c r="E33" s="82">
        <v>30</v>
      </c>
      <c r="F33" s="83"/>
      <c r="G33" s="90"/>
    </row>
    <row r="34" spans="4:7" ht="12.75">
      <c r="D34" s="1"/>
      <c r="E34" s="1"/>
      <c r="F34" s="46"/>
      <c r="G34" s="47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</sheetData>
  <sheetProtection/>
  <mergeCells count="2">
    <mergeCell ref="C2:E2"/>
    <mergeCell ref="F2:F3"/>
  </mergeCells>
  <conditionalFormatting sqref="C4:C33">
    <cfRule type="expression" priority="1" dxfId="70" stopIfTrue="1">
      <formula>(B4=1)</formula>
    </cfRule>
  </conditionalFormatting>
  <conditionalFormatting sqref="D4:D33">
    <cfRule type="expression" priority="2" dxfId="2" stopIfTrue="1">
      <formula>OR(B4=1,B4=7)</formula>
    </cfRule>
  </conditionalFormatting>
  <conditionalFormatting sqref="E4:E33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 horizontalCentered="1" verticalCentered="1"/>
  <pageMargins left="0" right="0" top="0" bottom="0" header="0" footer="0"/>
  <pageSetup fitToHeight="1" fitToWidth="1"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9"/>
  <sheetViews>
    <sheetView showGridLines="0" zoomScalePageLayoutView="0" workbookViewId="0" topLeftCell="A1">
      <selection activeCell="G23" sqref="G23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7.28125" style="0" customWidth="1"/>
    <col min="7" max="7" width="118.00390625" style="0" customWidth="1"/>
    <col min="8" max="8" width="1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4</v>
      </c>
      <c r="C2" s="338" t="s">
        <v>15</v>
      </c>
      <c r="D2" s="339"/>
      <c r="E2" s="340"/>
      <c r="F2" s="343"/>
      <c r="G2" s="51">
        <f>DATE(Année,E3,1)</f>
        <v>43374</v>
      </c>
      <c r="H2" s="48"/>
    </row>
    <row r="3" spans="1:7" s="36" customFormat="1" ht="9" customHeight="1">
      <c r="A3" s="31"/>
      <c r="B3" s="31"/>
      <c r="C3" s="31"/>
      <c r="D3" s="31">
        <f>Année</f>
        <v>2018</v>
      </c>
      <c r="E3" s="35">
        <v>10</v>
      </c>
      <c r="F3" s="342"/>
      <c r="G3" s="37">
        <f>DATE(Année,1,1)</f>
        <v>43101</v>
      </c>
    </row>
    <row r="4" spans="1:7" ht="12.75">
      <c r="A4" s="33">
        <f aca="true" t="shared" si="0" ref="A4:A34">IF(COUNTIF(tjf,D4)&gt;0,1,"")</f>
      </c>
      <c r="B4" s="34">
        <f aca="true" t="shared" si="1" ref="B4:B31">WEEKDAY(D4)</f>
        <v>2</v>
      </c>
      <c r="C4" s="70">
        <f aca="true" t="shared" si="2" ref="C4:C34">IF(B4=5,INT((D4-ier-prem)/7)+2,"")</f>
      </c>
      <c r="D4" s="71">
        <f>G2</f>
        <v>43374</v>
      </c>
      <c r="E4" s="72">
        <v>1</v>
      </c>
      <c r="F4" s="73"/>
      <c r="G4" s="85"/>
    </row>
    <row r="5" spans="1:7" ht="12.75">
      <c r="A5" s="33">
        <f t="shared" si="0"/>
      </c>
      <c r="B5" s="34">
        <f t="shared" si="1"/>
        <v>3</v>
      </c>
      <c r="C5" s="75">
        <f t="shared" si="2"/>
      </c>
      <c r="D5" s="58">
        <f aca="true" t="shared" si="3" ref="D5:D34">D4+1</f>
        <v>43375</v>
      </c>
      <c r="E5" s="59">
        <v>2</v>
      </c>
      <c r="F5" s="63"/>
      <c r="G5" s="78"/>
    </row>
    <row r="6" spans="1:7" ht="12.75">
      <c r="A6" s="33">
        <f t="shared" si="0"/>
      </c>
      <c r="B6" s="34">
        <f t="shared" si="1"/>
        <v>4</v>
      </c>
      <c r="C6" s="75">
        <f t="shared" si="2"/>
      </c>
      <c r="D6" s="66">
        <f t="shared" si="3"/>
        <v>43376</v>
      </c>
      <c r="E6" s="67">
        <v>3</v>
      </c>
      <c r="F6" s="69"/>
      <c r="G6" s="79"/>
    </row>
    <row r="7" spans="1:7" ht="12.75">
      <c r="A7" s="33">
        <f t="shared" si="0"/>
      </c>
      <c r="B7" s="34">
        <f t="shared" si="1"/>
        <v>5</v>
      </c>
      <c r="C7" s="75">
        <f t="shared" si="2"/>
        <v>40</v>
      </c>
      <c r="D7" s="55">
        <f t="shared" si="3"/>
        <v>43377</v>
      </c>
      <c r="E7" s="56">
        <v>4</v>
      </c>
      <c r="F7" s="62"/>
      <c r="G7" s="77"/>
    </row>
    <row r="8" spans="1:7" ht="12.75">
      <c r="A8" s="33">
        <f t="shared" si="0"/>
      </c>
      <c r="B8" s="34">
        <f t="shared" si="1"/>
        <v>6</v>
      </c>
      <c r="C8" s="75">
        <f t="shared" si="2"/>
      </c>
      <c r="D8" s="55">
        <f t="shared" si="3"/>
        <v>43378</v>
      </c>
      <c r="E8" s="56">
        <v>5</v>
      </c>
      <c r="F8" s="62"/>
      <c r="G8" s="77"/>
    </row>
    <row r="9" spans="1:7" ht="12.75">
      <c r="A9" s="33">
        <f t="shared" si="0"/>
      </c>
      <c r="B9" s="34">
        <f t="shared" si="1"/>
        <v>7</v>
      </c>
      <c r="C9" s="75">
        <f t="shared" si="2"/>
      </c>
      <c r="D9" s="55">
        <f t="shared" si="3"/>
        <v>43379</v>
      </c>
      <c r="E9" s="56">
        <v>6</v>
      </c>
      <c r="F9" s="62"/>
      <c r="G9" s="77"/>
    </row>
    <row r="10" spans="1:7" ht="12.75">
      <c r="A10" s="33">
        <f t="shared" si="0"/>
      </c>
      <c r="B10" s="34">
        <f t="shared" si="1"/>
        <v>1</v>
      </c>
      <c r="C10" s="75">
        <f t="shared" si="2"/>
      </c>
      <c r="D10" s="55">
        <f t="shared" si="3"/>
        <v>43380</v>
      </c>
      <c r="E10" s="56">
        <v>7</v>
      </c>
      <c r="F10" s="62"/>
      <c r="G10" s="77"/>
    </row>
    <row r="11" spans="1:7" ht="12.75">
      <c r="A11" s="33">
        <f t="shared" si="0"/>
      </c>
      <c r="B11" s="34">
        <f t="shared" si="1"/>
        <v>2</v>
      </c>
      <c r="C11" s="75">
        <f t="shared" si="2"/>
      </c>
      <c r="D11" s="55">
        <f t="shared" si="3"/>
        <v>43381</v>
      </c>
      <c r="E11" s="56">
        <v>8</v>
      </c>
      <c r="F11" s="62"/>
      <c r="G11" s="77"/>
    </row>
    <row r="12" spans="1:7" ht="12.75">
      <c r="A12" s="33">
        <f t="shared" si="0"/>
      </c>
      <c r="B12" s="34">
        <f t="shared" si="1"/>
        <v>3</v>
      </c>
      <c r="C12" s="75">
        <f t="shared" si="2"/>
      </c>
      <c r="D12" s="58">
        <f t="shared" si="3"/>
        <v>43382</v>
      </c>
      <c r="E12" s="59">
        <v>9</v>
      </c>
      <c r="F12" s="60"/>
      <c r="G12" s="78"/>
    </row>
    <row r="13" spans="1:7" ht="12.75">
      <c r="A13" s="33">
        <f t="shared" si="0"/>
      </c>
      <c r="B13" s="34">
        <f t="shared" si="1"/>
        <v>4</v>
      </c>
      <c r="C13" s="75">
        <f t="shared" si="2"/>
      </c>
      <c r="D13" s="66">
        <f t="shared" si="3"/>
        <v>43383</v>
      </c>
      <c r="E13" s="67">
        <v>10</v>
      </c>
      <c r="F13" s="69"/>
      <c r="G13" s="79"/>
    </row>
    <row r="14" spans="1:7" ht="12.75">
      <c r="A14" s="33">
        <f t="shared" si="0"/>
      </c>
      <c r="B14" s="34">
        <f t="shared" si="1"/>
        <v>5</v>
      </c>
      <c r="C14" s="75">
        <f t="shared" si="2"/>
        <v>41</v>
      </c>
      <c r="D14" s="55">
        <f t="shared" si="3"/>
        <v>43384</v>
      </c>
      <c r="E14" s="56">
        <v>11</v>
      </c>
      <c r="F14" s="62"/>
      <c r="G14" s="77"/>
    </row>
    <row r="15" spans="1:7" ht="12.75">
      <c r="A15" s="33">
        <f t="shared" si="0"/>
      </c>
      <c r="B15" s="34">
        <f t="shared" si="1"/>
        <v>6</v>
      </c>
      <c r="C15" s="75">
        <f t="shared" si="2"/>
      </c>
      <c r="D15" s="55">
        <f t="shared" si="3"/>
        <v>43385</v>
      </c>
      <c r="E15" s="56">
        <v>12</v>
      </c>
      <c r="F15" s="62"/>
      <c r="G15" s="77"/>
    </row>
    <row r="16" spans="1:7" ht="12.75">
      <c r="A16" s="33">
        <f t="shared" si="0"/>
      </c>
      <c r="B16" s="34">
        <f t="shared" si="1"/>
        <v>7</v>
      </c>
      <c r="C16" s="75">
        <f t="shared" si="2"/>
      </c>
      <c r="D16" s="55">
        <f t="shared" si="3"/>
        <v>43386</v>
      </c>
      <c r="E16" s="56">
        <v>13</v>
      </c>
      <c r="F16" s="62"/>
      <c r="G16" s="77"/>
    </row>
    <row r="17" spans="1:7" ht="12.75">
      <c r="A17" s="33">
        <f t="shared" si="0"/>
      </c>
      <c r="B17" s="34">
        <f t="shared" si="1"/>
        <v>1</v>
      </c>
      <c r="C17" s="75">
        <f t="shared" si="2"/>
      </c>
      <c r="D17" s="55">
        <f t="shared" si="3"/>
        <v>43387</v>
      </c>
      <c r="E17" s="56">
        <v>14</v>
      </c>
      <c r="F17" s="62"/>
      <c r="G17" s="77"/>
    </row>
    <row r="18" spans="1:7" ht="12.75">
      <c r="A18" s="33">
        <f t="shared" si="0"/>
      </c>
      <c r="B18" s="34">
        <f t="shared" si="1"/>
        <v>2</v>
      </c>
      <c r="C18" s="75">
        <f t="shared" si="2"/>
      </c>
      <c r="D18" s="55">
        <f t="shared" si="3"/>
        <v>43388</v>
      </c>
      <c r="E18" s="56">
        <v>15</v>
      </c>
      <c r="F18" s="62"/>
      <c r="G18" s="77"/>
    </row>
    <row r="19" spans="1:7" ht="12.75">
      <c r="A19" s="33">
        <f t="shared" si="0"/>
      </c>
      <c r="B19" s="34">
        <f t="shared" si="1"/>
        <v>3</v>
      </c>
      <c r="C19" s="75">
        <f t="shared" si="2"/>
      </c>
      <c r="D19" s="58">
        <f t="shared" si="3"/>
        <v>43389</v>
      </c>
      <c r="E19" s="59">
        <v>16</v>
      </c>
      <c r="F19" s="60"/>
      <c r="G19" s="78"/>
    </row>
    <row r="20" spans="1:7" ht="12.75">
      <c r="A20" s="33">
        <f t="shared" si="0"/>
      </c>
      <c r="B20" s="34">
        <f t="shared" si="1"/>
        <v>4</v>
      </c>
      <c r="C20" s="75">
        <f t="shared" si="2"/>
      </c>
      <c r="D20" s="66">
        <f t="shared" si="3"/>
        <v>43390</v>
      </c>
      <c r="E20" s="67">
        <v>17</v>
      </c>
      <c r="F20" s="69"/>
      <c r="G20" s="79"/>
    </row>
    <row r="21" spans="1:7" ht="12.75">
      <c r="A21" s="33">
        <f t="shared" si="0"/>
      </c>
      <c r="B21" s="34">
        <f t="shared" si="1"/>
        <v>5</v>
      </c>
      <c r="C21" s="75">
        <f t="shared" si="2"/>
        <v>42</v>
      </c>
      <c r="D21" s="55">
        <f t="shared" si="3"/>
        <v>43391</v>
      </c>
      <c r="E21" s="56">
        <v>18</v>
      </c>
      <c r="F21" s="62"/>
      <c r="G21" s="77"/>
    </row>
    <row r="22" spans="1:7" ht="12.75">
      <c r="A22" s="33">
        <f t="shared" si="0"/>
      </c>
      <c r="B22" s="34">
        <f t="shared" si="1"/>
        <v>6</v>
      </c>
      <c r="C22" s="75">
        <f t="shared" si="2"/>
      </c>
      <c r="D22" s="55">
        <f t="shared" si="3"/>
        <v>43392</v>
      </c>
      <c r="E22" s="56">
        <v>19</v>
      </c>
      <c r="F22" s="62"/>
      <c r="G22" s="77"/>
    </row>
    <row r="23" spans="1:7" ht="12.75">
      <c r="A23" s="33">
        <f t="shared" si="0"/>
      </c>
      <c r="B23" s="34">
        <f t="shared" si="1"/>
        <v>7</v>
      </c>
      <c r="C23" s="75">
        <f t="shared" si="2"/>
      </c>
      <c r="D23" s="55">
        <f t="shared" si="3"/>
        <v>43393</v>
      </c>
      <c r="E23" s="56">
        <v>20</v>
      </c>
      <c r="F23" s="62"/>
      <c r="G23" s="77"/>
    </row>
    <row r="24" spans="1:7" ht="12.75">
      <c r="A24" s="33">
        <f t="shared" si="0"/>
      </c>
      <c r="B24" s="34">
        <f t="shared" si="1"/>
        <v>1</v>
      </c>
      <c r="C24" s="75">
        <f t="shared" si="2"/>
      </c>
      <c r="D24" s="55">
        <f t="shared" si="3"/>
        <v>43394</v>
      </c>
      <c r="E24" s="56">
        <v>21</v>
      </c>
      <c r="F24" s="62"/>
      <c r="G24" s="77"/>
    </row>
    <row r="25" spans="1:7" ht="12.75">
      <c r="A25" s="33">
        <f t="shared" si="0"/>
      </c>
      <c r="B25" s="34">
        <f t="shared" si="1"/>
        <v>2</v>
      </c>
      <c r="C25" s="75">
        <f t="shared" si="2"/>
      </c>
      <c r="D25" s="55">
        <f t="shared" si="3"/>
        <v>43395</v>
      </c>
      <c r="E25" s="56">
        <v>22</v>
      </c>
      <c r="F25" s="62"/>
      <c r="G25" s="77"/>
    </row>
    <row r="26" spans="1:7" ht="12.75">
      <c r="A26" s="33">
        <f t="shared" si="0"/>
      </c>
      <c r="B26" s="34">
        <f t="shared" si="1"/>
        <v>3</v>
      </c>
      <c r="C26" s="75">
        <f t="shared" si="2"/>
      </c>
      <c r="D26" s="58">
        <f t="shared" si="3"/>
        <v>43396</v>
      </c>
      <c r="E26" s="59">
        <v>23</v>
      </c>
      <c r="F26" s="60"/>
      <c r="G26" s="78"/>
    </row>
    <row r="27" spans="1:7" ht="12.75">
      <c r="A27" s="33">
        <f t="shared" si="0"/>
      </c>
      <c r="B27" s="34">
        <f t="shared" si="1"/>
        <v>4</v>
      </c>
      <c r="C27" s="75">
        <f t="shared" si="2"/>
      </c>
      <c r="D27" s="66">
        <f t="shared" si="3"/>
        <v>43397</v>
      </c>
      <c r="E27" s="67">
        <v>24</v>
      </c>
      <c r="F27" s="68"/>
      <c r="G27" s="79"/>
    </row>
    <row r="28" spans="1:7" ht="12.75">
      <c r="A28" s="33">
        <f t="shared" si="0"/>
      </c>
      <c r="B28" s="34">
        <f t="shared" si="1"/>
        <v>5</v>
      </c>
      <c r="C28" s="75">
        <f t="shared" si="2"/>
        <v>43</v>
      </c>
      <c r="D28" s="55">
        <f t="shared" si="3"/>
        <v>43398</v>
      </c>
      <c r="E28" s="56">
        <v>25</v>
      </c>
      <c r="F28" s="65"/>
      <c r="G28" s="77"/>
    </row>
    <row r="29" spans="1:7" ht="12.75">
      <c r="A29" s="33">
        <f t="shared" si="0"/>
      </c>
      <c r="B29" s="34">
        <f t="shared" si="1"/>
        <v>6</v>
      </c>
      <c r="C29" s="75">
        <f t="shared" si="2"/>
      </c>
      <c r="D29" s="55">
        <f t="shared" si="3"/>
        <v>43399</v>
      </c>
      <c r="E29" s="56">
        <v>26</v>
      </c>
      <c r="F29" s="65"/>
      <c r="G29" s="77"/>
    </row>
    <row r="30" spans="1:7" ht="12.75">
      <c r="A30" s="33">
        <f t="shared" si="0"/>
      </c>
      <c r="B30" s="34">
        <f t="shared" si="1"/>
        <v>7</v>
      </c>
      <c r="C30" s="75">
        <f t="shared" si="2"/>
      </c>
      <c r="D30" s="55">
        <f t="shared" si="3"/>
        <v>43400</v>
      </c>
      <c r="E30" s="56">
        <v>27</v>
      </c>
      <c r="F30" s="65"/>
      <c r="G30" s="77"/>
    </row>
    <row r="31" spans="1:7" ht="12.75">
      <c r="A31" s="33">
        <f t="shared" si="0"/>
      </c>
      <c r="B31" s="34">
        <f t="shared" si="1"/>
        <v>1</v>
      </c>
      <c r="C31" s="75">
        <f t="shared" si="2"/>
      </c>
      <c r="D31" s="55">
        <f t="shared" si="3"/>
        <v>43401</v>
      </c>
      <c r="E31" s="56">
        <v>28</v>
      </c>
      <c r="F31" s="65"/>
      <c r="G31" s="77"/>
    </row>
    <row r="32" spans="1:7" ht="12.75">
      <c r="A32" s="33">
        <f t="shared" si="0"/>
      </c>
      <c r="B32" s="34">
        <f>IF(E32="","",WEEKDAY(D32))</f>
        <v>2</v>
      </c>
      <c r="C32" s="75">
        <f t="shared" si="2"/>
      </c>
      <c r="D32" s="55">
        <f t="shared" si="3"/>
        <v>43402</v>
      </c>
      <c r="E32" s="56">
        <v>29</v>
      </c>
      <c r="F32" s="65"/>
      <c r="G32" s="77"/>
    </row>
    <row r="33" spans="1:7" ht="12.75">
      <c r="A33" s="33">
        <f t="shared" si="0"/>
      </c>
      <c r="B33" s="34">
        <f>IF(E33="","",WEEKDAY(D33))</f>
        <v>3</v>
      </c>
      <c r="C33" s="75">
        <f t="shared" si="2"/>
      </c>
      <c r="D33" s="58">
        <f t="shared" si="3"/>
        <v>43403</v>
      </c>
      <c r="E33" s="59">
        <v>30</v>
      </c>
      <c r="F33" s="63"/>
      <c r="G33" s="78"/>
    </row>
    <row r="34" spans="1:7" ht="12.75">
      <c r="A34" s="33">
        <f t="shared" si="0"/>
      </c>
      <c r="B34" s="34">
        <f>IF(E34="","",WEEKDAY(D34))</f>
        <v>4</v>
      </c>
      <c r="C34" s="80">
        <f t="shared" si="2"/>
      </c>
      <c r="D34" s="86">
        <f t="shared" si="3"/>
        <v>43404</v>
      </c>
      <c r="E34" s="87">
        <v>31</v>
      </c>
      <c r="F34" s="88"/>
      <c r="G34" s="89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</sheetData>
  <sheetProtection/>
  <mergeCells count="2">
    <mergeCell ref="C2:E2"/>
    <mergeCell ref="F2:F3"/>
  </mergeCells>
  <conditionalFormatting sqref="C4:C34">
    <cfRule type="expression" priority="1" dxfId="70" stopIfTrue="1">
      <formula>(B4=1)</formula>
    </cfRule>
  </conditionalFormatting>
  <conditionalFormatting sqref="D4:D34">
    <cfRule type="expression" priority="2" dxfId="2" stopIfTrue="1">
      <formula>OR(B4=1,B4=7)</formula>
    </cfRule>
  </conditionalFormatting>
  <conditionalFormatting sqref="E4:E34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 horizontalCentered="1" verticalCentered="1"/>
  <pageMargins left="0" right="0" top="0" bottom="0" header="0" footer="0"/>
  <pageSetup fitToHeight="1" fitToWidth="1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8"/>
  <sheetViews>
    <sheetView showGridLines="0" zoomScalePageLayoutView="0" workbookViewId="0" topLeftCell="A1">
      <selection activeCell="G44" sqref="G44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7.140625" style="0" customWidth="1"/>
    <col min="7" max="7" width="118.00390625" style="0" customWidth="1"/>
    <col min="8" max="8" width="1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7</v>
      </c>
      <c r="C2" s="338" t="s">
        <v>15</v>
      </c>
      <c r="D2" s="339"/>
      <c r="E2" s="340"/>
      <c r="F2" s="343"/>
      <c r="G2" s="51">
        <f>DATE(Année,E3,1)</f>
        <v>43405</v>
      </c>
      <c r="H2" s="48"/>
    </row>
    <row r="3" spans="1:7" s="36" customFormat="1" ht="9" customHeight="1">
      <c r="A3" s="31"/>
      <c r="B3" s="31"/>
      <c r="C3" s="31"/>
      <c r="D3" s="31">
        <f>Année</f>
        <v>2018</v>
      </c>
      <c r="E3" s="35">
        <v>11</v>
      </c>
      <c r="F3" s="342"/>
      <c r="G3" s="37">
        <f>DATE(Année,1,1)</f>
        <v>43101</v>
      </c>
    </row>
    <row r="4" spans="1:7" ht="12.75">
      <c r="A4" s="33">
        <f aca="true" t="shared" si="0" ref="A4:A33">IF(COUNTIF(tjf,D4)&gt;0,1,"")</f>
        <v>1</v>
      </c>
      <c r="B4" s="34">
        <f aca="true" t="shared" si="1" ref="B4:B31">WEEKDAY(D4)</f>
        <v>5</v>
      </c>
      <c r="C4" s="70">
        <f aca="true" t="shared" si="2" ref="C4:C33">IF(B4=5,INT((D4-ier-prem)/7)+2,"")</f>
        <v>44</v>
      </c>
      <c r="D4" s="71">
        <f>G2</f>
        <v>43405</v>
      </c>
      <c r="E4" s="72">
        <v>1</v>
      </c>
      <c r="F4" s="73"/>
      <c r="G4" s="74"/>
    </row>
    <row r="5" spans="1:7" ht="12.75">
      <c r="A5" s="33">
        <f t="shared" si="0"/>
      </c>
      <c r="B5" s="34">
        <f t="shared" si="1"/>
        <v>6</v>
      </c>
      <c r="C5" s="75">
        <f t="shared" si="2"/>
      </c>
      <c r="D5" s="55">
        <f aca="true" t="shared" si="3" ref="D5:D33">D4+1</f>
        <v>43406</v>
      </c>
      <c r="E5" s="56">
        <v>2</v>
      </c>
      <c r="F5" s="65"/>
      <c r="G5" s="77"/>
    </row>
    <row r="6" spans="1:7" ht="12.75">
      <c r="A6" s="33">
        <f t="shared" si="0"/>
      </c>
      <c r="B6" s="34">
        <f t="shared" si="1"/>
        <v>7</v>
      </c>
      <c r="C6" s="75">
        <f t="shared" si="2"/>
      </c>
      <c r="D6" s="55">
        <f t="shared" si="3"/>
        <v>43407</v>
      </c>
      <c r="E6" s="56">
        <v>3</v>
      </c>
      <c r="F6" s="62"/>
      <c r="G6" s="77"/>
    </row>
    <row r="7" spans="1:7" ht="12.75">
      <c r="A7" s="33">
        <f t="shared" si="0"/>
      </c>
      <c r="B7" s="34">
        <f t="shared" si="1"/>
        <v>1</v>
      </c>
      <c r="C7" s="75">
        <f t="shared" si="2"/>
      </c>
      <c r="D7" s="55">
        <f t="shared" si="3"/>
        <v>43408</v>
      </c>
      <c r="E7" s="56">
        <v>4</v>
      </c>
      <c r="F7" s="62"/>
      <c r="G7" s="77"/>
    </row>
    <row r="8" spans="1:7" ht="12.75">
      <c r="A8" s="33">
        <f t="shared" si="0"/>
      </c>
      <c r="B8" s="34">
        <f t="shared" si="1"/>
        <v>2</v>
      </c>
      <c r="C8" s="75">
        <f t="shared" si="2"/>
      </c>
      <c r="D8" s="55">
        <f t="shared" si="3"/>
        <v>43409</v>
      </c>
      <c r="E8" s="56">
        <v>5</v>
      </c>
      <c r="F8" s="62"/>
      <c r="G8" s="77"/>
    </row>
    <row r="9" spans="1:7" ht="12.75">
      <c r="A9" s="33">
        <f t="shared" si="0"/>
      </c>
      <c r="B9" s="34">
        <f t="shared" si="1"/>
        <v>3</v>
      </c>
      <c r="C9" s="75">
        <f t="shared" si="2"/>
      </c>
      <c r="D9" s="58">
        <f t="shared" si="3"/>
        <v>43410</v>
      </c>
      <c r="E9" s="59">
        <v>6</v>
      </c>
      <c r="F9" s="60"/>
      <c r="G9" s="78"/>
    </row>
    <row r="10" spans="1:7" ht="12.75">
      <c r="A10" s="33">
        <f t="shared" si="0"/>
      </c>
      <c r="B10" s="34">
        <f t="shared" si="1"/>
        <v>4</v>
      </c>
      <c r="C10" s="75">
        <f t="shared" si="2"/>
      </c>
      <c r="D10" s="66">
        <f t="shared" si="3"/>
        <v>43411</v>
      </c>
      <c r="E10" s="67">
        <v>7</v>
      </c>
      <c r="F10" s="69"/>
      <c r="G10" s="79"/>
    </row>
    <row r="11" spans="1:7" ht="12.75">
      <c r="A11" s="33">
        <f t="shared" si="0"/>
      </c>
      <c r="B11" s="34">
        <f t="shared" si="1"/>
        <v>5</v>
      </c>
      <c r="C11" s="75">
        <f t="shared" si="2"/>
        <v>45</v>
      </c>
      <c r="D11" s="55">
        <f t="shared" si="3"/>
        <v>43412</v>
      </c>
      <c r="E11" s="56">
        <v>8</v>
      </c>
      <c r="F11" s="65"/>
      <c r="G11" s="76"/>
    </row>
    <row r="12" spans="1:7" ht="12.75">
      <c r="A12" s="33">
        <f t="shared" si="0"/>
      </c>
      <c r="B12" s="34">
        <f t="shared" si="1"/>
        <v>6</v>
      </c>
      <c r="C12" s="75">
        <f t="shared" si="2"/>
      </c>
      <c r="D12" s="55">
        <f t="shared" si="3"/>
        <v>43413</v>
      </c>
      <c r="E12" s="56">
        <v>9</v>
      </c>
      <c r="F12" s="62"/>
      <c r="G12" s="77"/>
    </row>
    <row r="13" spans="1:7" ht="12.75">
      <c r="A13" s="33">
        <f t="shared" si="0"/>
      </c>
      <c r="B13" s="34">
        <f t="shared" si="1"/>
        <v>7</v>
      </c>
      <c r="C13" s="75">
        <f t="shared" si="2"/>
      </c>
      <c r="D13" s="55">
        <f t="shared" si="3"/>
        <v>43414</v>
      </c>
      <c r="E13" s="56">
        <v>10</v>
      </c>
      <c r="F13" s="62"/>
      <c r="G13" s="77"/>
    </row>
    <row r="14" spans="1:7" ht="12.75">
      <c r="A14" s="33">
        <f t="shared" si="0"/>
        <v>1</v>
      </c>
      <c r="B14" s="34">
        <f t="shared" si="1"/>
        <v>1</v>
      </c>
      <c r="C14" s="75">
        <f t="shared" si="2"/>
      </c>
      <c r="D14" s="55">
        <f t="shared" si="3"/>
        <v>43415</v>
      </c>
      <c r="E14" s="56">
        <v>11</v>
      </c>
      <c r="F14" s="62"/>
      <c r="G14" s="77"/>
    </row>
    <row r="15" spans="1:7" ht="12.75">
      <c r="A15" s="33">
        <f t="shared" si="0"/>
      </c>
      <c r="B15" s="34">
        <f t="shared" si="1"/>
        <v>2</v>
      </c>
      <c r="C15" s="75">
        <f t="shared" si="2"/>
      </c>
      <c r="D15" s="55">
        <f t="shared" si="3"/>
        <v>43416</v>
      </c>
      <c r="E15" s="56">
        <v>12</v>
      </c>
      <c r="F15" s="62"/>
      <c r="G15" s="77"/>
    </row>
    <row r="16" spans="1:7" ht="12.75">
      <c r="A16" s="33">
        <f t="shared" si="0"/>
      </c>
      <c r="B16" s="34">
        <f t="shared" si="1"/>
        <v>3</v>
      </c>
      <c r="C16" s="75">
        <f t="shared" si="2"/>
      </c>
      <c r="D16" s="58">
        <f t="shared" si="3"/>
        <v>43417</v>
      </c>
      <c r="E16" s="59">
        <v>13</v>
      </c>
      <c r="F16" s="60"/>
      <c r="G16" s="78"/>
    </row>
    <row r="17" spans="1:7" ht="12.75">
      <c r="A17" s="33">
        <f t="shared" si="0"/>
      </c>
      <c r="B17" s="34">
        <f t="shared" si="1"/>
        <v>4</v>
      </c>
      <c r="C17" s="75">
        <f t="shared" si="2"/>
      </c>
      <c r="D17" s="66">
        <f t="shared" si="3"/>
        <v>43418</v>
      </c>
      <c r="E17" s="67">
        <v>14</v>
      </c>
      <c r="F17" s="69"/>
      <c r="G17" s="79"/>
    </row>
    <row r="18" spans="1:7" ht="12.75">
      <c r="A18" s="33">
        <f t="shared" si="0"/>
      </c>
      <c r="B18" s="34">
        <f t="shared" si="1"/>
        <v>5</v>
      </c>
      <c r="C18" s="75">
        <f t="shared" si="2"/>
        <v>46</v>
      </c>
      <c r="D18" s="55">
        <f t="shared" si="3"/>
        <v>43419</v>
      </c>
      <c r="E18" s="56">
        <v>15</v>
      </c>
      <c r="F18" s="62"/>
      <c r="G18" s="77"/>
    </row>
    <row r="19" spans="1:7" ht="12.75">
      <c r="A19" s="33">
        <f t="shared" si="0"/>
      </c>
      <c r="B19" s="34">
        <f t="shared" si="1"/>
        <v>6</v>
      </c>
      <c r="C19" s="75">
        <f t="shared" si="2"/>
      </c>
      <c r="D19" s="55">
        <f t="shared" si="3"/>
        <v>43420</v>
      </c>
      <c r="E19" s="56">
        <v>16</v>
      </c>
      <c r="F19" s="62"/>
      <c r="G19" s="77"/>
    </row>
    <row r="20" spans="1:7" ht="12.75">
      <c r="A20" s="33">
        <f t="shared" si="0"/>
      </c>
      <c r="B20" s="34">
        <f t="shared" si="1"/>
        <v>7</v>
      </c>
      <c r="C20" s="75">
        <f t="shared" si="2"/>
      </c>
      <c r="D20" s="55">
        <f t="shared" si="3"/>
        <v>43421</v>
      </c>
      <c r="E20" s="56">
        <v>17</v>
      </c>
      <c r="F20" s="62"/>
      <c r="G20" s="77"/>
    </row>
    <row r="21" spans="1:7" ht="12.75">
      <c r="A21" s="33">
        <f t="shared" si="0"/>
      </c>
      <c r="B21" s="34">
        <f t="shared" si="1"/>
        <v>1</v>
      </c>
      <c r="C21" s="75">
        <f t="shared" si="2"/>
      </c>
      <c r="D21" s="55">
        <f t="shared" si="3"/>
        <v>43422</v>
      </c>
      <c r="E21" s="56">
        <v>18</v>
      </c>
      <c r="F21" s="62"/>
      <c r="G21" s="77"/>
    </row>
    <row r="22" spans="1:7" ht="12.75">
      <c r="A22" s="33">
        <f t="shared" si="0"/>
      </c>
      <c r="B22" s="34">
        <f t="shared" si="1"/>
        <v>2</v>
      </c>
      <c r="C22" s="75">
        <f t="shared" si="2"/>
      </c>
      <c r="D22" s="55">
        <f t="shared" si="3"/>
        <v>43423</v>
      </c>
      <c r="E22" s="56">
        <v>19</v>
      </c>
      <c r="F22" s="62"/>
      <c r="G22" s="77"/>
    </row>
    <row r="23" spans="1:7" ht="12.75">
      <c r="A23" s="33">
        <f t="shared" si="0"/>
      </c>
      <c r="B23" s="34">
        <f t="shared" si="1"/>
        <v>3</v>
      </c>
      <c r="C23" s="75">
        <f t="shared" si="2"/>
      </c>
      <c r="D23" s="58">
        <f t="shared" si="3"/>
        <v>43424</v>
      </c>
      <c r="E23" s="59">
        <v>20</v>
      </c>
      <c r="F23" s="60"/>
      <c r="G23" s="78"/>
    </row>
    <row r="24" spans="1:7" ht="12.75">
      <c r="A24" s="33">
        <f t="shared" si="0"/>
      </c>
      <c r="B24" s="34">
        <f t="shared" si="1"/>
        <v>4</v>
      </c>
      <c r="C24" s="75">
        <f t="shared" si="2"/>
      </c>
      <c r="D24" s="66">
        <f t="shared" si="3"/>
        <v>43425</v>
      </c>
      <c r="E24" s="67">
        <v>21</v>
      </c>
      <c r="F24" s="69"/>
      <c r="G24" s="79"/>
    </row>
    <row r="25" spans="1:7" ht="12.75">
      <c r="A25" s="33">
        <f t="shared" si="0"/>
      </c>
      <c r="B25" s="34">
        <f t="shared" si="1"/>
        <v>5</v>
      </c>
      <c r="C25" s="75">
        <f t="shared" si="2"/>
        <v>47</v>
      </c>
      <c r="D25" s="55">
        <f t="shared" si="3"/>
        <v>43426</v>
      </c>
      <c r="E25" s="56">
        <v>22</v>
      </c>
      <c r="F25" s="62"/>
      <c r="G25" s="77"/>
    </row>
    <row r="26" spans="1:7" ht="12.75">
      <c r="A26" s="33">
        <f t="shared" si="0"/>
      </c>
      <c r="B26" s="34">
        <f t="shared" si="1"/>
        <v>6</v>
      </c>
      <c r="C26" s="75">
        <f t="shared" si="2"/>
      </c>
      <c r="D26" s="55">
        <f t="shared" si="3"/>
        <v>43427</v>
      </c>
      <c r="E26" s="56">
        <v>23</v>
      </c>
      <c r="F26" s="62"/>
      <c r="G26" s="77"/>
    </row>
    <row r="27" spans="1:7" ht="12.75">
      <c r="A27" s="33">
        <f t="shared" si="0"/>
      </c>
      <c r="B27" s="34">
        <f t="shared" si="1"/>
        <v>7</v>
      </c>
      <c r="C27" s="75">
        <f t="shared" si="2"/>
      </c>
      <c r="D27" s="55">
        <f t="shared" si="3"/>
        <v>43428</v>
      </c>
      <c r="E27" s="56">
        <v>24</v>
      </c>
      <c r="F27" s="65"/>
      <c r="G27" s="77"/>
    </row>
    <row r="28" spans="1:7" ht="12.75">
      <c r="A28" s="33">
        <f t="shared" si="0"/>
      </c>
      <c r="B28" s="34">
        <f t="shared" si="1"/>
        <v>1</v>
      </c>
      <c r="C28" s="75">
        <f t="shared" si="2"/>
      </c>
      <c r="D28" s="55">
        <f t="shared" si="3"/>
        <v>43429</v>
      </c>
      <c r="E28" s="56">
        <v>25</v>
      </c>
      <c r="F28" s="62"/>
      <c r="G28" s="77"/>
    </row>
    <row r="29" spans="1:7" ht="12.75">
      <c r="A29" s="33">
        <f t="shared" si="0"/>
      </c>
      <c r="B29" s="34">
        <f t="shared" si="1"/>
        <v>2</v>
      </c>
      <c r="C29" s="75">
        <f t="shared" si="2"/>
      </c>
      <c r="D29" s="55">
        <f t="shared" si="3"/>
        <v>43430</v>
      </c>
      <c r="E29" s="56">
        <v>26</v>
      </c>
      <c r="F29" s="62"/>
      <c r="G29" s="77"/>
    </row>
    <row r="30" spans="1:7" ht="12.75">
      <c r="A30" s="33">
        <f t="shared" si="0"/>
      </c>
      <c r="B30" s="34">
        <f t="shared" si="1"/>
        <v>3</v>
      </c>
      <c r="C30" s="75">
        <f t="shared" si="2"/>
      </c>
      <c r="D30" s="58">
        <f t="shared" si="3"/>
        <v>43431</v>
      </c>
      <c r="E30" s="59">
        <v>27</v>
      </c>
      <c r="F30" s="63"/>
      <c r="G30" s="78"/>
    </row>
    <row r="31" spans="1:7" ht="12.75">
      <c r="A31" s="33">
        <f t="shared" si="0"/>
      </c>
      <c r="B31" s="34">
        <f t="shared" si="1"/>
        <v>4</v>
      </c>
      <c r="C31" s="75">
        <f t="shared" si="2"/>
      </c>
      <c r="D31" s="66">
        <f t="shared" si="3"/>
        <v>43432</v>
      </c>
      <c r="E31" s="67">
        <v>28</v>
      </c>
      <c r="F31" s="68"/>
      <c r="G31" s="79"/>
    </row>
    <row r="32" spans="1:7" ht="12.75">
      <c r="A32" s="33">
        <f t="shared" si="0"/>
      </c>
      <c r="B32" s="34">
        <f>IF(E32="","",WEEKDAY(D32))</f>
        <v>5</v>
      </c>
      <c r="C32" s="75">
        <f t="shared" si="2"/>
        <v>48</v>
      </c>
      <c r="D32" s="55">
        <f t="shared" si="3"/>
        <v>43433</v>
      </c>
      <c r="E32" s="56">
        <v>29</v>
      </c>
      <c r="F32" s="65"/>
      <c r="G32" s="77"/>
    </row>
    <row r="33" spans="1:7" ht="12.75">
      <c r="A33" s="33">
        <f t="shared" si="0"/>
      </c>
      <c r="B33" s="34">
        <f>IF(E33="","",WEEKDAY(D33))</f>
        <v>6</v>
      </c>
      <c r="C33" s="80">
        <f t="shared" si="2"/>
      </c>
      <c r="D33" s="81">
        <f t="shared" si="3"/>
        <v>43434</v>
      </c>
      <c r="E33" s="82">
        <v>30</v>
      </c>
      <c r="F33" s="83"/>
      <c r="G33" s="84"/>
    </row>
    <row r="34" spans="4:7" ht="12.75">
      <c r="D34" s="1"/>
      <c r="E34" s="1"/>
      <c r="F34" s="45"/>
      <c r="G34" s="45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</sheetData>
  <sheetProtection/>
  <mergeCells count="2">
    <mergeCell ref="C2:E2"/>
    <mergeCell ref="F2:F3"/>
  </mergeCells>
  <conditionalFormatting sqref="C4:C33">
    <cfRule type="expression" priority="1" dxfId="70" stopIfTrue="1">
      <formula>(B4=1)</formula>
    </cfRule>
  </conditionalFormatting>
  <conditionalFormatting sqref="D4:D33">
    <cfRule type="expression" priority="2" dxfId="2" stopIfTrue="1">
      <formula>OR(B4=1,B4=7)</formula>
    </cfRule>
  </conditionalFormatting>
  <conditionalFormatting sqref="E4:E33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 horizontalCentered="1" verticalCentered="1"/>
  <pageMargins left="0" right="0" top="0" bottom="0" header="0" footer="0"/>
  <pageSetup fitToHeight="1" fitToWidth="1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9"/>
  <sheetViews>
    <sheetView showGridLines="0" zoomScalePageLayoutView="0" workbookViewId="0" topLeftCell="A1">
      <selection activeCell="G23" sqref="G23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8.28125" style="0" customWidth="1"/>
    <col min="7" max="7" width="118.00390625" style="0" customWidth="1"/>
    <col min="8" max="8" width="1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6</v>
      </c>
      <c r="C2" s="338" t="s">
        <v>15</v>
      </c>
      <c r="D2" s="339"/>
      <c r="E2" s="340"/>
      <c r="F2" s="343"/>
      <c r="G2" s="51">
        <f>DATE(Année,E3,1)</f>
        <v>43435</v>
      </c>
      <c r="H2" s="48"/>
    </row>
    <row r="3" spans="1:7" s="36" customFormat="1" ht="9" customHeight="1">
      <c r="A3" s="31"/>
      <c r="B3" s="31"/>
      <c r="C3" s="31"/>
      <c r="D3" s="31">
        <f>Année</f>
        <v>2018</v>
      </c>
      <c r="E3" s="35">
        <v>12</v>
      </c>
      <c r="F3" s="342"/>
      <c r="G3" s="37">
        <f>DATE(Année,1,1)</f>
        <v>43101</v>
      </c>
    </row>
    <row r="4" spans="1:7" ht="12.75">
      <c r="A4" s="33">
        <f aca="true" t="shared" si="0" ref="A4:A34">IF(COUNTIF(tjf,D4)&gt;0,1,"")</f>
      </c>
      <c r="B4" s="34">
        <f aca="true" t="shared" si="1" ref="B4:B31">WEEKDAY(D4)</f>
        <v>7</v>
      </c>
      <c r="C4" s="70">
        <f aca="true" t="shared" si="2" ref="C4:C34">IF(B4=5,INT((D4-ier-prem)/7)+2,"")</f>
      </c>
      <c r="D4" s="71">
        <f>G2</f>
        <v>43435</v>
      </c>
      <c r="E4" s="72">
        <v>1</v>
      </c>
      <c r="F4" s="73"/>
      <c r="G4" s="74"/>
    </row>
    <row r="5" spans="1:7" ht="12.75">
      <c r="A5" s="33">
        <f t="shared" si="0"/>
      </c>
      <c r="B5" s="34">
        <f t="shared" si="1"/>
        <v>1</v>
      </c>
      <c r="C5" s="75">
        <f t="shared" si="2"/>
      </c>
      <c r="D5" s="55">
        <f aca="true" t="shared" si="3" ref="D5:D34">D4+1</f>
        <v>43436</v>
      </c>
      <c r="E5" s="56">
        <v>2</v>
      </c>
      <c r="F5" s="65"/>
      <c r="G5" s="76"/>
    </row>
    <row r="6" spans="1:7" ht="12.75">
      <c r="A6" s="33">
        <f t="shared" si="0"/>
      </c>
      <c r="B6" s="34">
        <f t="shared" si="1"/>
        <v>2</v>
      </c>
      <c r="C6" s="75">
        <f t="shared" si="2"/>
      </c>
      <c r="D6" s="55">
        <f t="shared" si="3"/>
        <v>43437</v>
      </c>
      <c r="E6" s="56">
        <v>3</v>
      </c>
      <c r="F6" s="62"/>
      <c r="G6" s="77"/>
    </row>
    <row r="7" spans="1:7" ht="12.75">
      <c r="A7" s="33">
        <f t="shared" si="0"/>
      </c>
      <c r="B7" s="34">
        <f t="shared" si="1"/>
        <v>3</v>
      </c>
      <c r="C7" s="75">
        <f t="shared" si="2"/>
      </c>
      <c r="D7" s="58">
        <f t="shared" si="3"/>
        <v>43438</v>
      </c>
      <c r="E7" s="59">
        <v>4</v>
      </c>
      <c r="F7" s="60"/>
      <c r="G7" s="78"/>
    </row>
    <row r="8" spans="1:7" ht="12.75">
      <c r="A8" s="33">
        <f t="shared" si="0"/>
      </c>
      <c r="B8" s="34">
        <f t="shared" si="1"/>
        <v>4</v>
      </c>
      <c r="C8" s="75">
        <f t="shared" si="2"/>
      </c>
      <c r="D8" s="66">
        <f t="shared" si="3"/>
        <v>43439</v>
      </c>
      <c r="E8" s="67">
        <v>5</v>
      </c>
      <c r="F8" s="69"/>
      <c r="G8" s="79"/>
    </row>
    <row r="9" spans="1:7" ht="12.75">
      <c r="A9" s="33">
        <f t="shared" si="0"/>
      </c>
      <c r="B9" s="34">
        <f t="shared" si="1"/>
        <v>5</v>
      </c>
      <c r="C9" s="75">
        <f t="shared" si="2"/>
        <v>49</v>
      </c>
      <c r="D9" s="55">
        <f t="shared" si="3"/>
        <v>43440</v>
      </c>
      <c r="E9" s="56">
        <v>6</v>
      </c>
      <c r="F9" s="62"/>
      <c r="G9" s="77"/>
    </row>
    <row r="10" spans="1:7" ht="12.75">
      <c r="A10" s="33">
        <f t="shared" si="0"/>
      </c>
      <c r="B10" s="34">
        <f t="shared" si="1"/>
        <v>6</v>
      </c>
      <c r="C10" s="75">
        <f t="shared" si="2"/>
      </c>
      <c r="D10" s="55">
        <f t="shared" si="3"/>
        <v>43441</v>
      </c>
      <c r="E10" s="56">
        <v>7</v>
      </c>
      <c r="F10" s="62"/>
      <c r="G10" s="77"/>
    </row>
    <row r="11" spans="1:7" ht="12.75">
      <c r="A11" s="33">
        <f t="shared" si="0"/>
      </c>
      <c r="B11" s="34">
        <f t="shared" si="1"/>
        <v>7</v>
      </c>
      <c r="C11" s="75">
        <f t="shared" si="2"/>
      </c>
      <c r="D11" s="55">
        <f t="shared" si="3"/>
        <v>43442</v>
      </c>
      <c r="E11" s="56">
        <v>8</v>
      </c>
      <c r="F11" s="62"/>
      <c r="G11" s="77"/>
    </row>
    <row r="12" spans="1:7" ht="12.75">
      <c r="A12" s="33">
        <f t="shared" si="0"/>
      </c>
      <c r="B12" s="34">
        <f t="shared" si="1"/>
        <v>1</v>
      </c>
      <c r="C12" s="75">
        <f t="shared" si="2"/>
      </c>
      <c r="D12" s="55">
        <f t="shared" si="3"/>
        <v>43443</v>
      </c>
      <c r="E12" s="56">
        <v>9</v>
      </c>
      <c r="F12" s="62"/>
      <c r="G12" s="77"/>
    </row>
    <row r="13" spans="1:7" ht="12.75">
      <c r="A13" s="33">
        <f t="shared" si="0"/>
      </c>
      <c r="B13" s="34">
        <f t="shared" si="1"/>
        <v>2</v>
      </c>
      <c r="C13" s="75">
        <f t="shared" si="2"/>
      </c>
      <c r="D13" s="55">
        <f t="shared" si="3"/>
        <v>43444</v>
      </c>
      <c r="E13" s="56">
        <v>10</v>
      </c>
      <c r="F13" s="62"/>
      <c r="G13" s="77"/>
    </row>
    <row r="14" spans="1:7" ht="12.75">
      <c r="A14" s="33">
        <f t="shared" si="0"/>
      </c>
      <c r="B14" s="34">
        <f t="shared" si="1"/>
        <v>3</v>
      </c>
      <c r="C14" s="75">
        <f t="shared" si="2"/>
      </c>
      <c r="D14" s="58">
        <f t="shared" si="3"/>
        <v>43445</v>
      </c>
      <c r="E14" s="59">
        <v>11</v>
      </c>
      <c r="F14" s="60"/>
      <c r="G14" s="78"/>
    </row>
    <row r="15" spans="1:7" ht="12.75">
      <c r="A15" s="33">
        <f t="shared" si="0"/>
      </c>
      <c r="B15" s="34">
        <f t="shared" si="1"/>
        <v>4</v>
      </c>
      <c r="C15" s="75">
        <f t="shared" si="2"/>
      </c>
      <c r="D15" s="66">
        <f t="shared" si="3"/>
        <v>43446</v>
      </c>
      <c r="E15" s="67">
        <v>12</v>
      </c>
      <c r="F15" s="69"/>
      <c r="G15" s="79"/>
    </row>
    <row r="16" spans="1:7" ht="12.75">
      <c r="A16" s="33">
        <f t="shared" si="0"/>
      </c>
      <c r="B16" s="34">
        <f t="shared" si="1"/>
        <v>5</v>
      </c>
      <c r="C16" s="75">
        <f t="shared" si="2"/>
        <v>50</v>
      </c>
      <c r="D16" s="55">
        <f t="shared" si="3"/>
        <v>43447</v>
      </c>
      <c r="E16" s="56">
        <v>13</v>
      </c>
      <c r="F16" s="62"/>
      <c r="G16" s="77"/>
    </row>
    <row r="17" spans="1:7" ht="12.75">
      <c r="A17" s="33">
        <f t="shared" si="0"/>
      </c>
      <c r="B17" s="34">
        <f t="shared" si="1"/>
        <v>6</v>
      </c>
      <c r="C17" s="75">
        <f t="shared" si="2"/>
      </c>
      <c r="D17" s="55">
        <f t="shared" si="3"/>
        <v>43448</v>
      </c>
      <c r="E17" s="56">
        <v>14</v>
      </c>
      <c r="F17" s="62"/>
      <c r="G17" s="77"/>
    </row>
    <row r="18" spans="1:7" ht="12.75">
      <c r="A18" s="33">
        <f t="shared" si="0"/>
      </c>
      <c r="B18" s="34">
        <f t="shared" si="1"/>
        <v>7</v>
      </c>
      <c r="C18" s="75">
        <f t="shared" si="2"/>
      </c>
      <c r="D18" s="55">
        <f t="shared" si="3"/>
        <v>43449</v>
      </c>
      <c r="E18" s="56">
        <v>15</v>
      </c>
      <c r="F18" s="62"/>
      <c r="G18" s="77"/>
    </row>
    <row r="19" spans="1:7" ht="12.75">
      <c r="A19" s="33">
        <f t="shared" si="0"/>
      </c>
      <c r="B19" s="34">
        <f t="shared" si="1"/>
        <v>1</v>
      </c>
      <c r="C19" s="75">
        <f t="shared" si="2"/>
      </c>
      <c r="D19" s="55">
        <f t="shared" si="3"/>
        <v>43450</v>
      </c>
      <c r="E19" s="56">
        <v>16</v>
      </c>
      <c r="F19" s="62"/>
      <c r="G19" s="77"/>
    </row>
    <row r="20" spans="1:7" ht="12.75">
      <c r="A20" s="33">
        <f t="shared" si="0"/>
      </c>
      <c r="B20" s="34">
        <f t="shared" si="1"/>
        <v>2</v>
      </c>
      <c r="C20" s="75">
        <f t="shared" si="2"/>
      </c>
      <c r="D20" s="55">
        <f t="shared" si="3"/>
        <v>43451</v>
      </c>
      <c r="E20" s="56">
        <v>17</v>
      </c>
      <c r="F20" s="62"/>
      <c r="G20" s="77"/>
    </row>
    <row r="21" spans="1:7" ht="12.75">
      <c r="A21" s="33">
        <f t="shared" si="0"/>
      </c>
      <c r="B21" s="34">
        <f t="shared" si="1"/>
        <v>3</v>
      </c>
      <c r="C21" s="75">
        <f t="shared" si="2"/>
      </c>
      <c r="D21" s="58">
        <f t="shared" si="3"/>
        <v>43452</v>
      </c>
      <c r="E21" s="59">
        <v>18</v>
      </c>
      <c r="F21" s="60"/>
      <c r="G21" s="78"/>
    </row>
    <row r="22" spans="1:7" ht="12.75">
      <c r="A22" s="33">
        <f t="shared" si="0"/>
      </c>
      <c r="B22" s="34">
        <f t="shared" si="1"/>
        <v>4</v>
      </c>
      <c r="C22" s="75">
        <f t="shared" si="2"/>
      </c>
      <c r="D22" s="66">
        <f t="shared" si="3"/>
        <v>43453</v>
      </c>
      <c r="E22" s="67">
        <v>19</v>
      </c>
      <c r="F22" s="69"/>
      <c r="G22" s="79"/>
    </row>
    <row r="23" spans="1:7" ht="12.75">
      <c r="A23" s="33">
        <f t="shared" si="0"/>
      </c>
      <c r="B23" s="34">
        <f t="shared" si="1"/>
        <v>5</v>
      </c>
      <c r="C23" s="75">
        <f t="shared" si="2"/>
        <v>51</v>
      </c>
      <c r="D23" s="55">
        <f t="shared" si="3"/>
        <v>43454</v>
      </c>
      <c r="E23" s="56">
        <v>20</v>
      </c>
      <c r="F23" s="62"/>
      <c r="G23" s="77"/>
    </row>
    <row r="24" spans="1:7" ht="12.75">
      <c r="A24" s="33">
        <f t="shared" si="0"/>
      </c>
      <c r="B24" s="34">
        <f t="shared" si="1"/>
        <v>6</v>
      </c>
      <c r="C24" s="75">
        <f t="shared" si="2"/>
      </c>
      <c r="D24" s="55">
        <f t="shared" si="3"/>
        <v>43455</v>
      </c>
      <c r="E24" s="56">
        <v>21</v>
      </c>
      <c r="F24" s="62"/>
      <c r="G24" s="77"/>
    </row>
    <row r="25" spans="1:7" ht="12.75">
      <c r="A25" s="33">
        <f t="shared" si="0"/>
      </c>
      <c r="B25" s="34">
        <f t="shared" si="1"/>
        <v>7</v>
      </c>
      <c r="C25" s="75">
        <f t="shared" si="2"/>
      </c>
      <c r="D25" s="55">
        <f t="shared" si="3"/>
        <v>43456</v>
      </c>
      <c r="E25" s="56">
        <v>22</v>
      </c>
      <c r="F25" s="62"/>
      <c r="G25" s="77"/>
    </row>
    <row r="26" spans="1:7" ht="12.75">
      <c r="A26" s="33">
        <f t="shared" si="0"/>
      </c>
      <c r="B26" s="34">
        <f t="shared" si="1"/>
        <v>1</v>
      </c>
      <c r="C26" s="75">
        <f t="shared" si="2"/>
      </c>
      <c r="D26" s="55">
        <f t="shared" si="3"/>
        <v>43457</v>
      </c>
      <c r="E26" s="56">
        <v>23</v>
      </c>
      <c r="F26" s="62"/>
      <c r="G26" s="77"/>
    </row>
    <row r="27" spans="1:7" ht="12.75">
      <c r="A27" s="33">
        <f t="shared" si="0"/>
      </c>
      <c r="B27" s="34">
        <f t="shared" si="1"/>
        <v>2</v>
      </c>
      <c r="C27" s="75">
        <f t="shared" si="2"/>
      </c>
      <c r="D27" s="55">
        <f t="shared" si="3"/>
        <v>43458</v>
      </c>
      <c r="E27" s="56">
        <v>24</v>
      </c>
      <c r="F27" s="65"/>
      <c r="G27" s="77"/>
    </row>
    <row r="28" spans="1:7" ht="12.75">
      <c r="A28" s="33">
        <f t="shared" si="0"/>
        <v>1</v>
      </c>
      <c r="B28" s="34">
        <f t="shared" si="1"/>
        <v>3</v>
      </c>
      <c r="C28" s="75">
        <f t="shared" si="2"/>
      </c>
      <c r="D28" s="58">
        <f t="shared" si="3"/>
        <v>43459</v>
      </c>
      <c r="E28" s="59">
        <v>25</v>
      </c>
      <c r="F28" s="63"/>
      <c r="G28" s="78"/>
    </row>
    <row r="29" spans="1:7" ht="12.75">
      <c r="A29" s="33">
        <f t="shared" si="0"/>
      </c>
      <c r="B29" s="34">
        <f t="shared" si="1"/>
        <v>4</v>
      </c>
      <c r="C29" s="75">
        <f t="shared" si="2"/>
      </c>
      <c r="D29" s="66">
        <f t="shared" si="3"/>
        <v>43460</v>
      </c>
      <c r="E29" s="67">
        <v>26</v>
      </c>
      <c r="F29" s="68"/>
      <c r="G29" s="79"/>
    </row>
    <row r="30" spans="1:7" ht="12.75">
      <c r="A30" s="33">
        <f t="shared" si="0"/>
      </c>
      <c r="B30" s="34">
        <f t="shared" si="1"/>
        <v>5</v>
      </c>
      <c r="C30" s="75">
        <f t="shared" si="2"/>
        <v>52</v>
      </c>
      <c r="D30" s="55">
        <f t="shared" si="3"/>
        <v>43461</v>
      </c>
      <c r="E30" s="56">
        <v>27</v>
      </c>
      <c r="F30" s="65"/>
      <c r="G30" s="77"/>
    </row>
    <row r="31" spans="1:7" ht="12.75">
      <c r="A31" s="33">
        <f t="shared" si="0"/>
      </c>
      <c r="B31" s="34">
        <f t="shared" si="1"/>
        <v>6</v>
      </c>
      <c r="C31" s="75">
        <f t="shared" si="2"/>
      </c>
      <c r="D31" s="55">
        <f t="shared" si="3"/>
        <v>43462</v>
      </c>
      <c r="E31" s="56">
        <v>28</v>
      </c>
      <c r="F31" s="65"/>
      <c r="G31" s="77"/>
    </row>
    <row r="32" spans="1:7" ht="12.75">
      <c r="A32" s="33">
        <f t="shared" si="0"/>
      </c>
      <c r="B32" s="34">
        <f>IF(E32="","",WEEKDAY(D32))</f>
        <v>7</v>
      </c>
      <c r="C32" s="75">
        <f t="shared" si="2"/>
      </c>
      <c r="D32" s="55">
        <f t="shared" si="3"/>
        <v>43463</v>
      </c>
      <c r="E32" s="56">
        <v>29</v>
      </c>
      <c r="F32" s="65"/>
      <c r="G32" s="77"/>
    </row>
    <row r="33" spans="1:7" ht="12.75">
      <c r="A33" s="33">
        <f t="shared" si="0"/>
      </c>
      <c r="B33" s="34">
        <f>IF(E33="","",WEEKDAY(D33))</f>
        <v>1</v>
      </c>
      <c r="C33" s="75">
        <f t="shared" si="2"/>
      </c>
      <c r="D33" s="55">
        <f t="shared" si="3"/>
        <v>43464</v>
      </c>
      <c r="E33" s="56">
        <v>30</v>
      </c>
      <c r="F33" s="65"/>
      <c r="G33" s="77"/>
    </row>
    <row r="34" spans="1:7" ht="12.75">
      <c r="A34" s="33">
        <f t="shared" si="0"/>
      </c>
      <c r="B34" s="34">
        <f>IF(E34="","",WEEKDAY(D34))</f>
        <v>2</v>
      </c>
      <c r="C34" s="80">
        <f t="shared" si="2"/>
      </c>
      <c r="D34" s="81">
        <f t="shared" si="3"/>
        <v>43465</v>
      </c>
      <c r="E34" s="82">
        <v>31</v>
      </c>
      <c r="F34" s="83"/>
      <c r="G34" s="84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</sheetData>
  <sheetProtection/>
  <mergeCells count="2">
    <mergeCell ref="C2:E2"/>
    <mergeCell ref="F2:F3"/>
  </mergeCells>
  <conditionalFormatting sqref="C4:C34">
    <cfRule type="expression" priority="1" dxfId="70" stopIfTrue="1">
      <formula>(B4=1)</formula>
    </cfRule>
  </conditionalFormatting>
  <conditionalFormatting sqref="D4:D34">
    <cfRule type="expression" priority="2" dxfId="2" stopIfTrue="1">
      <formula>OR(B4=1,B4=7)</formula>
    </cfRule>
  </conditionalFormatting>
  <conditionalFormatting sqref="E4:E34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 horizontalCentered="1" verticalCentered="1"/>
  <pageMargins left="0" right="0" top="0" bottom="0" header="0" footer="0"/>
  <pageSetup fitToHeight="1" fitToWidth="1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2:E34"/>
  <sheetViews>
    <sheetView showGridLines="0" showRowColHeaders="0" zoomScale="65" zoomScaleNormal="65" zoomScalePageLayoutView="0" workbookViewId="0" topLeftCell="A1">
      <selection activeCell="G23" sqref="G23"/>
    </sheetView>
  </sheetViews>
  <sheetFormatPr defaultColWidth="11.421875" defaultRowHeight="12.75"/>
  <cols>
    <col min="1" max="1" width="11.421875" style="1" customWidth="1"/>
    <col min="2" max="2" width="39.28125" style="11" customWidth="1"/>
    <col min="3" max="3" width="73.28125" style="11" bestFit="1" customWidth="1"/>
    <col min="4" max="4" width="21.7109375" style="1" bestFit="1" customWidth="1"/>
    <col min="5" max="5" width="23.00390625" style="1" customWidth="1"/>
    <col min="6" max="16384" width="11.421875" style="1" customWidth="1"/>
  </cols>
  <sheetData>
    <row r="1" ht="19.5" customHeight="1" thickBot="1"/>
    <row r="2" spans="2:3" s="2" customFormat="1" ht="54" customHeight="1" thickBot="1">
      <c r="B2" s="344" t="str">
        <f>CONCATENATE("Calcul des jours fériés de  ",Année)</f>
        <v>Calcul des jours fériés de  2018</v>
      </c>
      <c r="C2" s="345"/>
    </row>
    <row r="3" spans="2:4" s="8" customFormat="1" ht="19.5" customHeight="1" thickBot="1">
      <c r="B3" s="16"/>
      <c r="C3" s="16"/>
      <c r="D3" s="17"/>
    </row>
    <row r="4" spans="2:3" s="8" customFormat="1" ht="34.5" customHeight="1" thickBot="1">
      <c r="B4" s="346" t="s">
        <v>0</v>
      </c>
      <c r="C4" s="347"/>
    </row>
    <row r="5" spans="1:5" s="8" customFormat="1" ht="39.75" customHeight="1">
      <c r="A5" s="21">
        <f>WEEKDAY(C5)</f>
        <v>2</v>
      </c>
      <c r="B5" s="22" t="s">
        <v>1</v>
      </c>
      <c r="C5" s="23">
        <f>DATE(Année,1,1)</f>
        <v>43101</v>
      </c>
      <c r="E5" s="25">
        <f>Année</f>
        <v>2018</v>
      </c>
    </row>
    <row r="6" spans="1:3" s="8" customFormat="1" ht="39.75" customHeight="1">
      <c r="A6" s="21">
        <f aca="true" t="shared" si="0" ref="A6:A18">WEEKDAY(C6)</f>
        <v>1</v>
      </c>
      <c r="B6" s="18" t="s">
        <v>2</v>
      </c>
      <c r="C6" s="19">
        <f>DATE(An,IF((25-MOD((11*MOD(An-1900,19)+4-INT((7*MOD(An-1900,19)+1)/19)),29)-MOD(An-1900+INT((An-1900)/4)+31-MOD((11*MOD(An-1900,19)+4-INT((7*MOD(An-1900,19)+1)/19)),29),7))&gt;0,4,3),IF((25-MOD((11*MOD(An-1900,19)+4-INT((7*MOD(An-1900,19)+1)/19)),29)-MOD(An-1900+INT((An-1900)/4)+31-MOD((11*MOD(An-1900,19)+4-INT((7*MOD(An-1900,19)+1)/19)),29),7))&gt;0,(25-MOD((11*MOD(An-1900,19)+4-INT((7*MOD(An-1900,19)+1)/19)),29)-MOD(An-1900+INT((An-1900)/4)+31-MOD((11*MOD(An-1900,19)+4-INT((7*MOD(An-1900,19)+1)/19)),29),7)),31+(25-MOD((11*MOD(An-1900,19)+4-INT((7*MOD(An-1900,19)+1)/19)),29)-MOD(An-1900+INT((An-1900)/4)+31-MOD((11*MOD(An-1900,19)+4-INT((7*MOD(An-1900,19)+1)/19)),29),7))))</f>
        <v>43191</v>
      </c>
    </row>
    <row r="7" spans="1:3" s="8" customFormat="1" ht="39.75" customHeight="1">
      <c r="A7" s="21">
        <f t="shared" si="0"/>
        <v>2</v>
      </c>
      <c r="B7" s="18" t="s">
        <v>3</v>
      </c>
      <c r="C7" s="19">
        <f>Pâques+1</f>
        <v>43192</v>
      </c>
    </row>
    <row r="8" spans="1:3" s="8" customFormat="1" ht="39.75" customHeight="1">
      <c r="A8" s="21">
        <f t="shared" si="0"/>
        <v>3</v>
      </c>
      <c r="B8" s="18" t="s">
        <v>4</v>
      </c>
      <c r="C8" s="19">
        <f>DATE(Année,5,1)</f>
        <v>43221</v>
      </c>
    </row>
    <row r="9" spans="1:3" s="8" customFormat="1" ht="39.75" customHeight="1">
      <c r="A9" s="21">
        <f t="shared" si="0"/>
        <v>3</v>
      </c>
      <c r="B9" s="18" t="s">
        <v>5</v>
      </c>
      <c r="C9" s="19">
        <f>DATE(Année,5,8)</f>
        <v>43228</v>
      </c>
    </row>
    <row r="10" spans="1:3" s="8" customFormat="1" ht="39.75" customHeight="1">
      <c r="A10" s="21">
        <f t="shared" si="0"/>
        <v>5</v>
      </c>
      <c r="B10" s="18" t="s">
        <v>6</v>
      </c>
      <c r="C10" s="19">
        <f>Pâques+39</f>
        <v>43230</v>
      </c>
    </row>
    <row r="11" spans="1:3" s="8" customFormat="1" ht="39.75" customHeight="1">
      <c r="A11" s="21">
        <f t="shared" si="0"/>
        <v>1</v>
      </c>
      <c r="B11" s="18" t="s">
        <v>13</v>
      </c>
      <c r="C11" s="19">
        <f>Pâques+49</f>
        <v>43240</v>
      </c>
    </row>
    <row r="12" spans="1:3" s="8" customFormat="1" ht="39.75" customHeight="1">
      <c r="A12" s="21">
        <f t="shared" si="0"/>
        <v>2</v>
      </c>
      <c r="B12" s="18" t="s">
        <v>14</v>
      </c>
      <c r="C12" s="19">
        <f>Pâques+50</f>
        <v>43241</v>
      </c>
    </row>
    <row r="13" spans="1:3" s="8" customFormat="1" ht="39.75" customHeight="1">
      <c r="A13" s="21">
        <f t="shared" si="0"/>
        <v>7</v>
      </c>
      <c r="B13" s="18" t="s">
        <v>7</v>
      </c>
      <c r="C13" s="19">
        <f>DATE(Année,7,14)</f>
        <v>43295</v>
      </c>
    </row>
    <row r="14" spans="1:3" s="8" customFormat="1" ht="39.75" customHeight="1">
      <c r="A14" s="21">
        <f t="shared" si="0"/>
        <v>4</v>
      </c>
      <c r="B14" s="18" t="s">
        <v>8</v>
      </c>
      <c r="C14" s="19">
        <f>DATE(Année,8,15)</f>
        <v>43327</v>
      </c>
    </row>
    <row r="15" spans="1:3" s="8" customFormat="1" ht="39.75" customHeight="1">
      <c r="A15" s="21">
        <f t="shared" si="0"/>
        <v>5</v>
      </c>
      <c r="B15" s="18" t="s">
        <v>9</v>
      </c>
      <c r="C15" s="19">
        <f>DATE(Année,11,1)</f>
        <v>43405</v>
      </c>
    </row>
    <row r="16" spans="1:3" s="8" customFormat="1" ht="39.75" customHeight="1">
      <c r="A16" s="21">
        <f t="shared" si="0"/>
        <v>1</v>
      </c>
      <c r="B16" s="18" t="s">
        <v>10</v>
      </c>
      <c r="C16" s="19">
        <f>DATE(Année,11,11)</f>
        <v>43415</v>
      </c>
    </row>
    <row r="17" spans="1:3" s="8" customFormat="1" ht="39.75" customHeight="1">
      <c r="A17" s="21">
        <f t="shared" si="0"/>
        <v>3</v>
      </c>
      <c r="B17" s="18" t="s">
        <v>11</v>
      </c>
      <c r="C17" s="19">
        <f>DATE(Année,12,25)</f>
        <v>43459</v>
      </c>
    </row>
    <row r="18" spans="1:3" s="8" customFormat="1" ht="39" customHeight="1" thickBot="1">
      <c r="A18" s="21">
        <f t="shared" si="0"/>
        <v>3</v>
      </c>
      <c r="B18" s="20" t="s">
        <v>12</v>
      </c>
      <c r="C18" s="24">
        <f>DATE(Année+1,1,1)</f>
        <v>43466</v>
      </c>
    </row>
    <row r="19" spans="2:3" s="8" customFormat="1" ht="19.5" customHeight="1">
      <c r="B19" s="9"/>
      <c r="C19" s="9"/>
    </row>
    <row r="20" spans="2:3" s="8" customFormat="1" ht="19.5" customHeight="1">
      <c r="B20" s="9"/>
      <c r="C20" s="9"/>
    </row>
    <row r="21" spans="2:3" s="8" customFormat="1" ht="19.5" customHeight="1">
      <c r="B21" s="9"/>
      <c r="C21" s="9"/>
    </row>
    <row r="22" spans="2:3" s="8" customFormat="1" ht="19.5" customHeight="1">
      <c r="B22" s="9"/>
      <c r="C22" s="9"/>
    </row>
    <row r="23" spans="2:3" s="8" customFormat="1" ht="19.5" customHeight="1">
      <c r="B23" s="9"/>
      <c r="C23" s="9"/>
    </row>
    <row r="24" spans="2:3" s="8" customFormat="1" ht="19.5" customHeight="1">
      <c r="B24" s="9"/>
      <c r="C24" s="9"/>
    </row>
    <row r="25" spans="2:3" s="8" customFormat="1" ht="19.5" customHeight="1">
      <c r="B25" s="9"/>
      <c r="C25" s="9"/>
    </row>
    <row r="26" spans="2:3" s="8" customFormat="1" ht="19.5" customHeight="1">
      <c r="B26" s="9"/>
      <c r="C26" s="9"/>
    </row>
    <row r="27" spans="2:3" s="8" customFormat="1" ht="19.5" customHeight="1">
      <c r="B27" s="9"/>
      <c r="C27" s="9"/>
    </row>
    <row r="28" spans="2:3" s="8" customFormat="1" ht="19.5" customHeight="1">
      <c r="B28" s="9"/>
      <c r="C28" s="9"/>
    </row>
    <row r="29" spans="2:3" s="8" customFormat="1" ht="19.5" customHeight="1">
      <c r="B29" s="9"/>
      <c r="C29" s="9"/>
    </row>
    <row r="30" spans="2:3" s="8" customFormat="1" ht="19.5" customHeight="1">
      <c r="B30" s="9"/>
      <c r="C30" s="9"/>
    </row>
    <row r="31" spans="2:3" s="8" customFormat="1" ht="19.5" customHeight="1">
      <c r="B31" s="9"/>
      <c r="C31" s="9"/>
    </row>
    <row r="32" spans="2:4" ht="12.75">
      <c r="B32" s="9"/>
      <c r="C32" s="9"/>
      <c r="D32" s="8"/>
    </row>
    <row r="33" spans="3:4" ht="12.75">
      <c r="C33" s="9"/>
      <c r="D33" s="8"/>
    </row>
    <row r="34" ht="12.75">
      <c r="C34" s="9"/>
    </row>
  </sheetData>
  <sheetProtection/>
  <mergeCells count="2">
    <mergeCell ref="B2:C2"/>
    <mergeCell ref="B4:C4"/>
  </mergeCells>
  <conditionalFormatting sqref="C5:C11 C14:C18">
    <cfRule type="expression" priority="1" dxfId="0" stopIfTrue="1">
      <formula>OR(A5=1,A5=7)</formula>
    </cfRule>
  </conditionalFormatting>
  <conditionalFormatting sqref="C12:C13">
    <cfRule type="expression" priority="2" dxfId="0" stopIfTrue="1">
      <formula>OR(A12=1,A12=7)</formula>
    </cfRule>
  </conditionalFormatting>
  <printOptions horizontalCentered="1" verticalCentered="1"/>
  <pageMargins left="0.15748031496062992" right="0.11811023622047245" top="0.1968503937007874" bottom="0" header="0.15748031496062992" footer="0"/>
  <pageSetup fitToHeight="1" fitToWidth="1" horizontalDpi="300" verticalDpi="300" orientation="landscape" paperSize="9" scale="8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BK47"/>
  <sheetViews>
    <sheetView showGridLines="0" zoomScale="90" zoomScaleNormal="90" zoomScalePageLayoutView="0" workbookViewId="0" topLeftCell="A1">
      <selection activeCell="I21" sqref="I21"/>
    </sheetView>
  </sheetViews>
  <sheetFormatPr defaultColWidth="11.421875" defaultRowHeight="12.75"/>
  <cols>
    <col min="1" max="1" width="3.57421875" style="1" customWidth="1"/>
    <col min="2" max="2" width="7.7109375" style="1" customWidth="1"/>
    <col min="3" max="3" width="4.7109375" style="11" customWidth="1"/>
    <col min="4" max="4" width="8.140625" style="1" customWidth="1"/>
    <col min="5" max="5" width="6.00390625" style="1" hidden="1" customWidth="1"/>
    <col min="6" max="6" width="1.7109375" style="1" customWidth="1"/>
    <col min="7" max="7" width="6.00390625" style="1" customWidth="1"/>
    <col min="8" max="8" width="4.7109375" style="11" customWidth="1"/>
    <col min="9" max="9" width="8.140625" style="1" customWidth="1"/>
    <col min="10" max="10" width="5.421875" style="1" hidden="1" customWidth="1"/>
    <col min="11" max="11" width="1.7109375" style="1" customWidth="1"/>
    <col min="12" max="12" width="6.00390625" style="1" customWidth="1"/>
    <col min="13" max="13" width="4.7109375" style="1" customWidth="1"/>
    <col min="14" max="14" width="8.140625" style="1" customWidth="1"/>
    <col min="15" max="15" width="4.7109375" style="1" hidden="1" customWidth="1"/>
    <col min="16" max="16" width="1.7109375" style="1" customWidth="1"/>
    <col min="17" max="17" width="6.00390625" style="1" customWidth="1"/>
    <col min="18" max="18" width="4.7109375" style="1" customWidth="1"/>
    <col min="19" max="19" width="8.140625" style="1" customWidth="1"/>
    <col min="20" max="20" width="4.7109375" style="1" hidden="1" customWidth="1"/>
    <col min="21" max="21" width="1.7109375" style="1" customWidth="1"/>
    <col min="22" max="22" width="6.00390625" style="1" customWidth="1"/>
    <col min="23" max="23" width="4.7109375" style="1" customWidth="1"/>
    <col min="24" max="24" width="8.140625" style="1" customWidth="1"/>
    <col min="25" max="25" width="4.7109375" style="1" hidden="1" customWidth="1"/>
    <col min="26" max="26" width="1.7109375" style="1" customWidth="1"/>
    <col min="27" max="27" width="6.00390625" style="1" customWidth="1"/>
    <col min="28" max="28" width="4.7109375" style="1" customWidth="1"/>
    <col min="29" max="29" width="8.140625" style="1" customWidth="1"/>
    <col min="30" max="30" width="4.7109375" style="1" hidden="1" customWidth="1"/>
    <col min="31" max="31" width="1.7109375" style="1" customWidth="1"/>
    <col min="32" max="32" width="6.00390625" style="1" customWidth="1"/>
    <col min="33" max="33" width="4.7109375" style="1" customWidth="1"/>
    <col min="34" max="34" width="8.140625" style="1" customWidth="1"/>
    <col min="35" max="35" width="4.7109375" style="1" hidden="1" customWidth="1"/>
    <col min="36" max="36" width="1.7109375" style="1" customWidth="1"/>
    <col min="37" max="37" width="6.00390625" style="1" customWidth="1"/>
    <col min="38" max="38" width="4.7109375" style="1" customWidth="1"/>
    <col min="39" max="39" width="8.140625" style="1" customWidth="1"/>
    <col min="40" max="40" width="4.7109375" style="1" hidden="1" customWidth="1"/>
    <col min="41" max="41" width="1.7109375" style="1" customWidth="1"/>
    <col min="42" max="42" width="6.00390625" style="1" customWidth="1"/>
    <col min="43" max="43" width="4.7109375" style="1" customWidth="1"/>
    <col min="44" max="44" width="8.140625" style="1" customWidth="1"/>
    <col min="45" max="45" width="4.7109375" style="1" hidden="1" customWidth="1"/>
    <col min="46" max="46" width="1.7109375" style="1" customWidth="1"/>
    <col min="47" max="47" width="6.00390625" style="1" customWidth="1"/>
    <col min="48" max="48" width="4.7109375" style="1" customWidth="1"/>
    <col min="49" max="49" width="8.140625" style="1" customWidth="1"/>
    <col min="50" max="50" width="4.7109375" style="1" hidden="1" customWidth="1"/>
    <col min="51" max="51" width="1.7109375" style="1" customWidth="1"/>
    <col min="52" max="52" width="6.00390625" style="1" customWidth="1"/>
    <col min="53" max="53" width="4.7109375" style="1" customWidth="1"/>
    <col min="54" max="54" width="8.140625" style="1" customWidth="1"/>
    <col min="55" max="55" width="4.7109375" style="1" hidden="1" customWidth="1"/>
    <col min="56" max="56" width="1.7109375" style="1" customWidth="1"/>
    <col min="57" max="57" width="6.00390625" style="1" customWidth="1"/>
    <col min="58" max="58" width="4.7109375" style="1" customWidth="1"/>
    <col min="59" max="59" width="8.140625" style="1" customWidth="1"/>
    <col min="60" max="60" width="4.7109375" style="1" hidden="1" customWidth="1"/>
    <col min="61" max="61" width="3.140625" style="1" customWidth="1"/>
    <col min="62" max="16384" width="11.421875" style="1" customWidth="1"/>
  </cols>
  <sheetData>
    <row r="1" spans="2:60" ht="30.75" thickBot="1">
      <c r="B1" s="334" t="str">
        <f>CONCATENATE("Agenda social  année  ",Année)</f>
        <v>Agenda social  année  2018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26"/>
    </row>
    <row r="2" spans="2:62" ht="24.75" customHeight="1" thickBot="1">
      <c r="B2" s="14">
        <v>2018</v>
      </c>
      <c r="C2" s="3">
        <v>2009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3"/>
      <c r="BI2" s="44"/>
      <c r="BJ2" s="43"/>
    </row>
    <row r="3" spans="2:60" s="8" customFormat="1" ht="18" customHeight="1" thickBot="1">
      <c r="B3" s="335">
        <f>DATE(Année,1,1)</f>
        <v>43101</v>
      </c>
      <c r="C3" s="336"/>
      <c r="D3" s="337"/>
      <c r="E3" s="38"/>
      <c r="G3" s="335">
        <f>DATE(Année,2,1)</f>
        <v>43132</v>
      </c>
      <c r="H3" s="336"/>
      <c r="I3" s="337"/>
      <c r="J3" s="38"/>
      <c r="L3" s="335">
        <f>DATE(Année,3,1)</f>
        <v>43160</v>
      </c>
      <c r="M3" s="336"/>
      <c r="N3" s="337"/>
      <c r="O3" s="94"/>
      <c r="P3" s="39"/>
      <c r="Q3" s="335">
        <f>DATE(Année,4,1)</f>
        <v>43191</v>
      </c>
      <c r="R3" s="336"/>
      <c r="S3" s="337"/>
      <c r="T3" s="94"/>
      <c r="V3" s="335">
        <f>DATE(Année,5,1)</f>
        <v>43221</v>
      </c>
      <c r="W3" s="336"/>
      <c r="X3" s="337"/>
      <c r="Y3" s="94"/>
      <c r="AA3" s="335">
        <f>DATE(Année,6,1)</f>
        <v>43252</v>
      </c>
      <c r="AB3" s="336"/>
      <c r="AC3" s="337"/>
      <c r="AD3" s="94"/>
      <c r="AF3" s="335">
        <f>DATE(Année,7,1)</f>
        <v>43282</v>
      </c>
      <c r="AG3" s="336"/>
      <c r="AH3" s="337"/>
      <c r="AI3" s="94"/>
      <c r="AK3" s="335">
        <f>DATE(Année,8,1)</f>
        <v>43313</v>
      </c>
      <c r="AL3" s="336"/>
      <c r="AM3" s="337"/>
      <c r="AN3" s="94"/>
      <c r="AP3" s="335">
        <f>DATE(Année,9,1)</f>
        <v>43344</v>
      </c>
      <c r="AQ3" s="336"/>
      <c r="AR3" s="337"/>
      <c r="AS3" s="94"/>
      <c r="AU3" s="335">
        <f>DATE(Année,10,1)</f>
        <v>43374</v>
      </c>
      <c r="AV3" s="336"/>
      <c r="AW3" s="337"/>
      <c r="AX3" s="94"/>
      <c r="AZ3" s="335">
        <f>DATE(Année,11,1)</f>
        <v>43405</v>
      </c>
      <c r="BA3" s="336"/>
      <c r="BB3" s="337"/>
      <c r="BC3" s="94"/>
      <c r="BD3" s="40"/>
      <c r="BE3" s="335">
        <f>DATE(Année,12,1)</f>
        <v>43435</v>
      </c>
      <c r="BF3" s="336"/>
      <c r="BG3" s="337"/>
      <c r="BH3" s="94"/>
    </row>
    <row r="4" spans="2:60" ht="13.5" hidden="1" thickBot="1">
      <c r="B4" s="27">
        <v>39083</v>
      </c>
      <c r="C4" s="93">
        <f>B3-B4</f>
        <v>4018</v>
      </c>
      <c r="D4" s="7" t="e">
        <f>ref_a_01-(INT(ref_a_01/nb_j)*nb_j)</f>
        <v>#NAME?</v>
      </c>
      <c r="E4" s="28"/>
      <c r="F4" s="2"/>
      <c r="G4" s="5"/>
      <c r="H4" s="93">
        <f>G3-B4</f>
        <v>4049</v>
      </c>
      <c r="I4" s="7" t="e">
        <f>ref_a_02-(INT(ref_a_02/nb_j)*nb_j)</f>
        <v>#NAME?</v>
      </c>
      <c r="J4" s="6"/>
      <c r="K4" s="2"/>
      <c r="L4" s="5"/>
      <c r="M4" s="93">
        <f>L3-B4</f>
        <v>4077</v>
      </c>
      <c r="N4" s="7" t="e">
        <f>ref_a_03-(INT(ref_a_03/nb_j)*nb_j)</f>
        <v>#NAME?</v>
      </c>
      <c r="O4" s="6"/>
      <c r="P4" s="7"/>
      <c r="Q4" s="5"/>
      <c r="R4" s="93">
        <f>Q3-B4</f>
        <v>4108</v>
      </c>
      <c r="S4" s="7" t="e">
        <f>ref_a_04-(INT(ref_a_04/nb_j)*nb_j)</f>
        <v>#NAME?</v>
      </c>
      <c r="T4" s="6"/>
      <c r="U4" s="2"/>
      <c r="V4" s="5"/>
      <c r="W4" s="93">
        <f>V3-B4</f>
        <v>4138</v>
      </c>
      <c r="X4" s="7" t="e">
        <f>ref_a_05-(INT(ref_a_05/nb_j)*nb_j)</f>
        <v>#NAME?</v>
      </c>
      <c r="Y4" s="6"/>
      <c r="Z4" s="2"/>
      <c r="AA4" s="5"/>
      <c r="AB4" s="93">
        <f>AA3-B4</f>
        <v>4169</v>
      </c>
      <c r="AC4" s="7" t="e">
        <f>ref_a_06-(INT(ref_a_06/nb_j)*nb_j)</f>
        <v>#NAME?</v>
      </c>
      <c r="AD4" s="6"/>
      <c r="AE4" s="2"/>
      <c r="AF4" s="5"/>
      <c r="AG4" s="93">
        <f>AF3-B4</f>
        <v>4199</v>
      </c>
      <c r="AH4" s="7" t="e">
        <f>ref_a_07-(INT(ref_a_07/nb_j)*nb_j)</f>
        <v>#NAME?</v>
      </c>
      <c r="AI4" s="6"/>
      <c r="AJ4" s="2"/>
      <c r="AK4" s="5"/>
      <c r="AL4" s="93">
        <f>AK3-B4</f>
        <v>4230</v>
      </c>
      <c r="AM4" s="7" t="e">
        <f>ref_a_08-(INT(ref_a_08/nb_j)*nb_j)</f>
        <v>#NAME?</v>
      </c>
      <c r="AN4" s="6"/>
      <c r="AO4" s="2"/>
      <c r="AP4" s="5"/>
      <c r="AQ4" s="93">
        <f>AP3-B4</f>
        <v>4261</v>
      </c>
      <c r="AR4" s="7" t="e">
        <f>ref_a_09-(INT(ref_a_09/nb_j)*nb_j)</f>
        <v>#NAME?</v>
      </c>
      <c r="AS4" s="6"/>
      <c r="AT4" s="2"/>
      <c r="AU4" s="5"/>
      <c r="AV4" s="93">
        <f>AU3-B4</f>
        <v>4291</v>
      </c>
      <c r="AW4" s="7" t="e">
        <f>ref_a_10-(INT(ref_a_10/nb_j)*nb_j)</f>
        <v>#NAME?</v>
      </c>
      <c r="AX4" s="6"/>
      <c r="AY4" s="2"/>
      <c r="AZ4" s="5"/>
      <c r="BA4" s="93">
        <f>AZ3-B4</f>
        <v>4322</v>
      </c>
      <c r="BB4" s="7" t="e">
        <f>ref_a_11-(INT(ref_a_11/nb_j)*nb_j)</f>
        <v>#NAME?</v>
      </c>
      <c r="BC4" s="6"/>
      <c r="BD4" s="7"/>
      <c r="BE4" s="5"/>
      <c r="BF4" s="93">
        <f>BE3-B4</f>
        <v>4352</v>
      </c>
      <c r="BG4" s="7" t="e">
        <f>ref_a_12-(INT(ref_a_12/nb_j)*nb_j)</f>
        <v>#NAME?</v>
      </c>
      <c r="BH4" s="6"/>
    </row>
    <row r="5" spans="1:60" s="8" customFormat="1" ht="19.5" customHeight="1">
      <c r="A5" s="15">
        <f>WEEKDAY(B5)</f>
        <v>2</v>
      </c>
      <c r="B5" s="95">
        <f>B3</f>
        <v>43101</v>
      </c>
      <c r="C5" s="96">
        <v>1</v>
      </c>
      <c r="D5" s="97">
        <f>IF(jan!F4="","",jan!F4)</f>
      </c>
      <c r="E5" s="30">
        <f>IF(COUNTIF(tjf,B5)&gt;0,1,"")</f>
        <v>1</v>
      </c>
      <c r="F5" s="15">
        <f>WEEKDAY(G5)</f>
        <v>5</v>
      </c>
      <c r="G5" s="104">
        <f>G3</f>
        <v>43132</v>
      </c>
      <c r="H5" s="105">
        <v>1</v>
      </c>
      <c r="I5" s="106">
        <f>IF(fév!F4="","",fév!F4)</f>
      </c>
      <c r="J5" s="29">
        <f>IF(COUNTIF(tjf,G5)&gt;0,1,"")</f>
      </c>
      <c r="K5" s="15">
        <f>WEEKDAY(L5)</f>
        <v>5</v>
      </c>
      <c r="L5" s="104">
        <f>L3</f>
        <v>43160</v>
      </c>
      <c r="M5" s="105">
        <v>1</v>
      </c>
      <c r="N5" s="106">
        <f>IF(mar!F4="","",mar!F4)</f>
      </c>
      <c r="O5" s="29">
        <f>IF(COUNTIF(tjf,L5)&gt;0,1,"")</f>
      </c>
      <c r="P5" s="15">
        <f>WEEKDAY(Q5)</f>
        <v>1</v>
      </c>
      <c r="Q5" s="104">
        <f>Q3</f>
        <v>43191</v>
      </c>
      <c r="R5" s="105">
        <v>1</v>
      </c>
      <c r="S5" s="106">
        <f>IF(avr!F4="","",avr!F4)</f>
      </c>
      <c r="T5" s="29">
        <f>IF(COUNTIF(tjf,Q5)&gt;0,1,"")</f>
        <v>1</v>
      </c>
      <c r="U5" s="15">
        <f>WEEKDAY(V5)</f>
        <v>3</v>
      </c>
      <c r="V5" s="104">
        <f>V3</f>
        <v>43221</v>
      </c>
      <c r="W5" s="105">
        <v>1</v>
      </c>
      <c r="X5" s="106">
        <f>IF(mai!F4="","",mai!F4)</f>
      </c>
      <c r="Y5" s="29">
        <f>IF(COUNTIF(tjf,V5)&gt;0,1,"")</f>
        <v>1</v>
      </c>
      <c r="Z5" s="15">
        <f>WEEKDAY(AA5)</f>
        <v>6</v>
      </c>
      <c r="AA5" s="104">
        <f>AA3</f>
        <v>43252</v>
      </c>
      <c r="AB5" s="105">
        <v>1</v>
      </c>
      <c r="AC5" s="117">
        <f>IF(juin!F4="","",juin!F4)</f>
      </c>
      <c r="AD5" s="29">
        <f>IF(COUNTIF(tjf,AA5)&gt;0,1,"")</f>
      </c>
      <c r="AE5" s="15">
        <f>WEEKDAY(AF5)</f>
        <v>1</v>
      </c>
      <c r="AF5" s="104">
        <f>AF3</f>
        <v>43282</v>
      </c>
      <c r="AG5" s="105">
        <v>1</v>
      </c>
      <c r="AH5" s="121">
        <f>IF(juil!F4="","",juil!F4)</f>
      </c>
      <c r="AI5" s="29">
        <f>IF(COUNTIF(tjf,AF5)&gt;0,1,"")</f>
      </c>
      <c r="AJ5" s="15">
        <f>WEEKDAY(AK5)</f>
        <v>4</v>
      </c>
      <c r="AK5" s="104">
        <f>AK3</f>
        <v>43313</v>
      </c>
      <c r="AL5" s="105">
        <v>1</v>
      </c>
      <c r="AM5" s="121">
        <f>IF(aou!F4="","",aou!F4)</f>
      </c>
      <c r="AN5" s="29">
        <f>IF(COUNTIF(tjf,AK5)&gt;0,1,"")</f>
      </c>
      <c r="AO5" s="15">
        <f>WEEKDAY(AP5)</f>
        <v>7</v>
      </c>
      <c r="AP5" s="119">
        <f>AP3</f>
        <v>43344</v>
      </c>
      <c r="AQ5" s="105">
        <v>1</v>
      </c>
      <c r="AR5" s="106">
        <f>IF(sep!F4="","",sep!F4)</f>
      </c>
      <c r="AS5" s="29">
        <f>IF(COUNTIF(tjf,AP5)&gt;0,1,"")</f>
      </c>
      <c r="AT5" s="15">
        <f>WEEKDAY(AU5)</f>
        <v>2</v>
      </c>
      <c r="AU5" s="104">
        <f>AU3</f>
        <v>43374</v>
      </c>
      <c r="AV5" s="105">
        <v>1</v>
      </c>
      <c r="AW5" s="124">
        <f>IF(oct!F4="","",oct!F4)</f>
      </c>
      <c r="AX5" s="29">
        <f>IF(COUNTIF(tjf,AU5)&gt;0,1,"")</f>
      </c>
      <c r="AY5" s="15">
        <f>WEEKDAY(AZ5)</f>
        <v>5</v>
      </c>
      <c r="AZ5" s="119">
        <f>AZ3</f>
        <v>43405</v>
      </c>
      <c r="BA5" s="105">
        <v>1</v>
      </c>
      <c r="BB5" s="106">
        <f>IF(nov!F4="","",nov!F4)</f>
      </c>
      <c r="BC5" s="29">
        <f>IF(COUNTIF(tjf,AZ5)&gt;0,1,"")</f>
        <v>1</v>
      </c>
      <c r="BD5" s="15">
        <f>WEEKDAY(BE5)</f>
        <v>7</v>
      </c>
      <c r="BE5" s="104">
        <f>BE3</f>
        <v>43435</v>
      </c>
      <c r="BF5" s="105">
        <v>1</v>
      </c>
      <c r="BG5" s="117">
        <f>IF(dec!F4="","",dec!F4)</f>
      </c>
      <c r="BH5" s="29">
        <f>IF(COUNTIF(tjf,BE5)&gt;0,1,"")</f>
      </c>
    </row>
    <row r="6" spans="1:60" s="8" customFormat="1" ht="19.5" customHeight="1">
      <c r="A6" s="15">
        <f aca="true" t="shared" si="0" ref="A6:A32">WEEKDAY(B6)</f>
        <v>3</v>
      </c>
      <c r="B6" s="98">
        <f aca="true" t="shared" si="1" ref="B6:B35">B5+1</f>
        <v>43102</v>
      </c>
      <c r="C6" s="92">
        <v>2</v>
      </c>
      <c r="D6" s="99">
        <f>IF(jan!F5="","",jan!F5)</f>
      </c>
      <c r="E6" s="30">
        <f aca="true" t="shared" si="2" ref="E6:E35">IF(COUNTIF(tjf,B6)&gt;0,1,"")</f>
      </c>
      <c r="F6" s="15">
        <f aca="true" t="shared" si="3" ref="F6:F32">WEEKDAY(G6)</f>
        <v>6</v>
      </c>
      <c r="G6" s="107">
        <f aca="true" t="shared" si="4" ref="G6:G32">G5+1</f>
        <v>43133</v>
      </c>
      <c r="H6" s="108">
        <v>2</v>
      </c>
      <c r="I6" s="109">
        <f>IF(fév!F5="","",fév!F5)</f>
      </c>
      <c r="J6" s="29">
        <f aca="true" t="shared" si="5" ref="J6:J33">IF(COUNTIF(tjf,G6)&gt;0,1,"")</f>
      </c>
      <c r="K6" s="15">
        <f aca="true" t="shared" si="6" ref="K6:K32">WEEKDAY(L6)</f>
        <v>6</v>
      </c>
      <c r="L6" s="107">
        <f aca="true" t="shared" si="7" ref="L6:L35">L5+1</f>
        <v>43161</v>
      </c>
      <c r="M6" s="108">
        <v>2</v>
      </c>
      <c r="N6" s="109">
        <f>IF(mar!F5="","",mar!F5)</f>
      </c>
      <c r="O6" s="29">
        <f aca="true" t="shared" si="8" ref="O6:O35">IF(COUNTIF(tjf,L6)&gt;0,1,"")</f>
      </c>
      <c r="P6" s="15">
        <f aca="true" t="shared" si="9" ref="P6:P32">WEEKDAY(Q6)</f>
        <v>2</v>
      </c>
      <c r="Q6" s="107">
        <f aca="true" t="shared" si="10" ref="Q6:Q34">Q5+1</f>
        <v>43192</v>
      </c>
      <c r="R6" s="108">
        <v>2</v>
      </c>
      <c r="S6" s="109">
        <f>IF(avr!F5="","",avr!F5)</f>
      </c>
      <c r="T6" s="29">
        <f aca="true" t="shared" si="11" ref="T6:T34">IF(COUNTIF(tjf,Q6)&gt;0,1,"")</f>
        <v>1</v>
      </c>
      <c r="U6" s="15">
        <f aca="true" t="shared" si="12" ref="U6:U32">WEEKDAY(V6)</f>
        <v>4</v>
      </c>
      <c r="V6" s="107">
        <f aca="true" t="shared" si="13" ref="V6:V35">V5+1</f>
        <v>43222</v>
      </c>
      <c r="W6" s="108">
        <v>2</v>
      </c>
      <c r="X6" s="109">
        <f>IF(mai!F5="","",mai!F5)</f>
      </c>
      <c r="Y6" s="29">
        <f aca="true" t="shared" si="14" ref="Y6:Y35">IF(COUNTIF(tjf,V6)&gt;0,1,"")</f>
      </c>
      <c r="Z6" s="15">
        <f aca="true" t="shared" si="15" ref="Z6:Z32">WEEKDAY(AA6)</f>
        <v>7</v>
      </c>
      <c r="AA6" s="107">
        <f aca="true" t="shared" si="16" ref="AA6:AA34">AA5+1</f>
        <v>43253</v>
      </c>
      <c r="AB6" s="108">
        <v>2</v>
      </c>
      <c r="AC6" s="112">
        <f>IF(juin!F5="","",juin!F5)</f>
      </c>
      <c r="AD6" s="29">
        <f aca="true" t="shared" si="17" ref="AD6:AD34">IF(COUNTIF(tjf,AA6)&gt;0,1,"")</f>
      </c>
      <c r="AE6" s="15">
        <f aca="true" t="shared" si="18" ref="AE6:AE32">WEEKDAY(AF6)</f>
        <v>2</v>
      </c>
      <c r="AF6" s="107">
        <f aca="true" t="shared" si="19" ref="AF6:AF35">AF5+1</f>
        <v>43283</v>
      </c>
      <c r="AG6" s="108">
        <v>2</v>
      </c>
      <c r="AH6" s="122">
        <f>IF(juil!F5="","",juil!F5)</f>
      </c>
      <c r="AI6" s="29">
        <f aca="true" t="shared" si="20" ref="AI6:AI35">IF(COUNTIF(tjf,AF6)&gt;0,1,"")</f>
      </c>
      <c r="AJ6" s="15">
        <f aca="true" t="shared" si="21" ref="AJ6:AJ32">WEEKDAY(AK6)</f>
        <v>5</v>
      </c>
      <c r="AK6" s="110">
        <f aca="true" t="shared" si="22" ref="AK6:AK35">AK5+1</f>
        <v>43314</v>
      </c>
      <c r="AL6" s="108">
        <v>2</v>
      </c>
      <c r="AM6" s="122">
        <f>IF(aou!F5="","",aou!F5)</f>
      </c>
      <c r="AN6" s="29">
        <f aca="true" t="shared" si="23" ref="AN6:AN35">IF(COUNTIF(tjf,AK6)&gt;0,1,"")</f>
      </c>
      <c r="AO6" s="15">
        <f aca="true" t="shared" si="24" ref="AO6:AO32">WEEKDAY(AP6)</f>
        <v>1</v>
      </c>
      <c r="AP6" s="107">
        <f aca="true" t="shared" si="25" ref="AP6:AP34">AP5+1</f>
        <v>43345</v>
      </c>
      <c r="AQ6" s="108">
        <v>2</v>
      </c>
      <c r="AR6" s="109">
        <f>IF(sep!F5="","",sep!F5)</f>
      </c>
      <c r="AS6" s="29">
        <f aca="true" t="shared" si="26" ref="AS6:AS34">IF(COUNTIF(tjf,AP6)&gt;0,1,"")</f>
      </c>
      <c r="AT6" s="15">
        <f aca="true" t="shared" si="27" ref="AT6:AT32">WEEKDAY(AU6)</f>
        <v>3</v>
      </c>
      <c r="AU6" s="107">
        <f aca="true" t="shared" si="28" ref="AU6:AU35">AU5+1</f>
        <v>43375</v>
      </c>
      <c r="AV6" s="108">
        <v>2</v>
      </c>
      <c r="AW6" s="109">
        <f>IF(oct!F5="","",oct!F5)</f>
      </c>
      <c r="AX6" s="29">
        <f aca="true" t="shared" si="29" ref="AX6:AX35">IF(COUNTIF(tjf,AU6)&gt;0,1,"")</f>
      </c>
      <c r="AY6" s="15">
        <f aca="true" t="shared" si="30" ref="AY6:AY32">WEEKDAY(AZ6)</f>
        <v>6</v>
      </c>
      <c r="AZ6" s="110">
        <f aca="true" t="shared" si="31" ref="AZ6:AZ34">AZ5+1</f>
        <v>43406</v>
      </c>
      <c r="BA6" s="108">
        <v>2</v>
      </c>
      <c r="BB6" s="109">
        <f>IF(nov!F5="","",nov!F5)</f>
      </c>
      <c r="BC6" s="29">
        <f aca="true" t="shared" si="32" ref="BC6:BC34">IF(COUNTIF(tjf,AZ6)&gt;0,1,"")</f>
      </c>
      <c r="BD6" s="15">
        <f aca="true" t="shared" si="33" ref="BD6:BD32">WEEKDAY(BE6)</f>
        <v>1</v>
      </c>
      <c r="BE6" s="107">
        <f aca="true" t="shared" si="34" ref="BE6:BE35">BE5+1</f>
        <v>43436</v>
      </c>
      <c r="BF6" s="108">
        <v>2</v>
      </c>
      <c r="BG6" s="112">
        <f>IF(dec!F5="","",dec!F5)</f>
      </c>
      <c r="BH6" s="29">
        <f aca="true" t="shared" si="35" ref="BH6:BH35">IF(COUNTIF(tjf,BE6)&gt;0,1,"")</f>
      </c>
    </row>
    <row r="7" spans="1:60" s="8" customFormat="1" ht="19.5" customHeight="1">
      <c r="A7" s="15">
        <f t="shared" si="0"/>
        <v>4</v>
      </c>
      <c r="B7" s="98">
        <f t="shared" si="1"/>
        <v>43103</v>
      </c>
      <c r="C7" s="92">
        <v>3</v>
      </c>
      <c r="D7" s="99">
        <f>IF(jan!F6="","",jan!F6)</f>
      </c>
      <c r="E7" s="30">
        <f t="shared" si="2"/>
      </c>
      <c r="F7" s="15">
        <f t="shared" si="3"/>
        <v>7</v>
      </c>
      <c r="G7" s="107">
        <f t="shared" si="4"/>
        <v>43134</v>
      </c>
      <c r="H7" s="108">
        <v>3</v>
      </c>
      <c r="I7" s="109">
        <f>IF(fév!F6="","",fév!F6)</f>
      </c>
      <c r="J7" s="29">
        <f t="shared" si="5"/>
      </c>
      <c r="K7" s="15">
        <f t="shared" si="6"/>
        <v>7</v>
      </c>
      <c r="L7" s="107">
        <f t="shared" si="7"/>
        <v>43162</v>
      </c>
      <c r="M7" s="108">
        <v>3</v>
      </c>
      <c r="N7" s="109">
        <f>IF(mar!F6="","",mar!F6)</f>
      </c>
      <c r="O7" s="29">
        <f t="shared" si="8"/>
      </c>
      <c r="P7" s="15">
        <f t="shared" si="9"/>
        <v>3</v>
      </c>
      <c r="Q7" s="107">
        <f t="shared" si="10"/>
        <v>43193</v>
      </c>
      <c r="R7" s="108">
        <v>3</v>
      </c>
      <c r="S7" s="109">
        <f>IF(avr!F6="","",avr!F6)</f>
      </c>
      <c r="T7" s="29">
        <f t="shared" si="11"/>
      </c>
      <c r="U7" s="15">
        <f t="shared" si="12"/>
        <v>5</v>
      </c>
      <c r="V7" s="107">
        <f t="shared" si="13"/>
        <v>43223</v>
      </c>
      <c r="W7" s="108">
        <v>3</v>
      </c>
      <c r="X7" s="112">
        <f>IF(mai!F6="","",mai!F6)</f>
      </c>
      <c r="Y7" s="29">
        <f t="shared" si="14"/>
      </c>
      <c r="Z7" s="15">
        <f t="shared" si="15"/>
        <v>1</v>
      </c>
      <c r="AA7" s="107">
        <f t="shared" si="16"/>
        <v>43254</v>
      </c>
      <c r="AB7" s="108">
        <v>3</v>
      </c>
      <c r="AC7" s="112">
        <f>IF(juin!F6="","",juin!F6)</f>
      </c>
      <c r="AD7" s="29">
        <f t="shared" si="17"/>
      </c>
      <c r="AE7" s="15">
        <f t="shared" si="18"/>
        <v>3</v>
      </c>
      <c r="AF7" s="107">
        <f t="shared" si="19"/>
        <v>43284</v>
      </c>
      <c r="AG7" s="108">
        <v>3</v>
      </c>
      <c r="AH7" s="122">
        <f>IF(juil!F6="","",juil!F6)</f>
      </c>
      <c r="AI7" s="29">
        <f t="shared" si="20"/>
      </c>
      <c r="AJ7" s="15">
        <f t="shared" si="21"/>
        <v>6</v>
      </c>
      <c r="AK7" s="110">
        <f t="shared" si="22"/>
        <v>43315</v>
      </c>
      <c r="AL7" s="108">
        <v>3</v>
      </c>
      <c r="AM7" s="122">
        <f>IF(aou!F6="","",aou!F6)</f>
      </c>
      <c r="AN7" s="29">
        <f t="shared" si="23"/>
      </c>
      <c r="AO7" s="15">
        <f t="shared" si="24"/>
        <v>2</v>
      </c>
      <c r="AP7" s="107">
        <f t="shared" si="25"/>
        <v>43346</v>
      </c>
      <c r="AQ7" s="108">
        <v>3</v>
      </c>
      <c r="AR7" s="109">
        <f>IF(sep!F6="","",sep!F6)</f>
      </c>
      <c r="AS7" s="29">
        <f t="shared" si="26"/>
      </c>
      <c r="AT7" s="15">
        <f t="shared" si="27"/>
        <v>4</v>
      </c>
      <c r="AU7" s="107">
        <f t="shared" si="28"/>
        <v>43376</v>
      </c>
      <c r="AV7" s="108">
        <v>3</v>
      </c>
      <c r="AW7" s="109">
        <f>IF(oct!F6="","",oct!F6)</f>
      </c>
      <c r="AX7" s="29">
        <f t="shared" si="29"/>
      </c>
      <c r="AY7" s="15">
        <f t="shared" si="30"/>
        <v>7</v>
      </c>
      <c r="AZ7" s="110">
        <f t="shared" si="31"/>
        <v>43407</v>
      </c>
      <c r="BA7" s="108">
        <v>3</v>
      </c>
      <c r="BB7" s="109">
        <f>IF(nov!F6="","",nov!F6)</f>
      </c>
      <c r="BC7" s="29">
        <f t="shared" si="32"/>
      </c>
      <c r="BD7" s="15">
        <f t="shared" si="33"/>
        <v>2</v>
      </c>
      <c r="BE7" s="107">
        <f t="shared" si="34"/>
        <v>43437</v>
      </c>
      <c r="BF7" s="108">
        <v>3</v>
      </c>
      <c r="BG7" s="112">
        <f>IF(dec!F6="","",dec!F6)</f>
      </c>
      <c r="BH7" s="29">
        <f t="shared" si="35"/>
      </c>
    </row>
    <row r="8" spans="1:60" s="8" customFormat="1" ht="19.5" customHeight="1">
      <c r="A8" s="15">
        <f t="shared" si="0"/>
        <v>5</v>
      </c>
      <c r="B8" s="100">
        <f t="shared" si="1"/>
        <v>43104</v>
      </c>
      <c r="C8" s="92">
        <v>4</v>
      </c>
      <c r="D8" s="99">
        <f>IF(jan!F7="","",jan!F7)</f>
      </c>
      <c r="E8" s="30">
        <f t="shared" si="2"/>
      </c>
      <c r="F8" s="15">
        <f t="shared" si="3"/>
        <v>1</v>
      </c>
      <c r="G8" s="107">
        <f t="shared" si="4"/>
        <v>43135</v>
      </c>
      <c r="H8" s="108">
        <v>4</v>
      </c>
      <c r="I8" s="109">
        <f>IF(fév!F7="","",fév!F7)</f>
      </c>
      <c r="J8" s="29">
        <f t="shared" si="5"/>
      </c>
      <c r="K8" s="15">
        <f t="shared" si="6"/>
        <v>1</v>
      </c>
      <c r="L8" s="107">
        <f t="shared" si="7"/>
        <v>43163</v>
      </c>
      <c r="M8" s="108">
        <v>4</v>
      </c>
      <c r="N8" s="109">
        <f>IF(mar!F7="","",mar!F7)</f>
      </c>
      <c r="O8" s="29">
        <f t="shared" si="8"/>
      </c>
      <c r="P8" s="15">
        <f t="shared" si="9"/>
        <v>4</v>
      </c>
      <c r="Q8" s="107">
        <f t="shared" si="10"/>
        <v>43194</v>
      </c>
      <c r="R8" s="108">
        <v>4</v>
      </c>
      <c r="S8" s="109">
        <f>IF(avr!F7="","",avr!F7)</f>
      </c>
      <c r="T8" s="29">
        <f t="shared" si="11"/>
      </c>
      <c r="U8" s="15">
        <f t="shared" si="12"/>
        <v>6</v>
      </c>
      <c r="V8" s="107">
        <f t="shared" si="13"/>
        <v>43224</v>
      </c>
      <c r="W8" s="108">
        <v>4</v>
      </c>
      <c r="X8" s="112">
        <f>IF(mai!F7="","",mai!F7)</f>
      </c>
      <c r="Y8" s="29">
        <f t="shared" si="14"/>
      </c>
      <c r="Z8" s="15">
        <f t="shared" si="15"/>
        <v>2</v>
      </c>
      <c r="AA8" s="107">
        <f t="shared" si="16"/>
        <v>43255</v>
      </c>
      <c r="AB8" s="108">
        <v>4</v>
      </c>
      <c r="AC8" s="112">
        <f>IF(juin!F7="","",juin!F7)</f>
      </c>
      <c r="AD8" s="29">
        <f t="shared" si="17"/>
      </c>
      <c r="AE8" s="15">
        <f t="shared" si="18"/>
        <v>4</v>
      </c>
      <c r="AF8" s="107">
        <f t="shared" si="19"/>
        <v>43285</v>
      </c>
      <c r="AG8" s="108">
        <v>4</v>
      </c>
      <c r="AH8" s="122">
        <f>IF(juil!F7="","",juil!F7)</f>
      </c>
      <c r="AI8" s="29">
        <f t="shared" si="20"/>
      </c>
      <c r="AJ8" s="15">
        <f t="shared" si="21"/>
        <v>7</v>
      </c>
      <c r="AK8" s="110">
        <f t="shared" si="22"/>
        <v>43316</v>
      </c>
      <c r="AL8" s="108">
        <v>4</v>
      </c>
      <c r="AM8" s="122">
        <f>IF(aou!F7="","",aou!F7)</f>
      </c>
      <c r="AN8" s="29">
        <f t="shared" si="23"/>
      </c>
      <c r="AO8" s="15">
        <f t="shared" si="24"/>
        <v>3</v>
      </c>
      <c r="AP8" s="107">
        <f t="shared" si="25"/>
        <v>43347</v>
      </c>
      <c r="AQ8" s="108">
        <v>4</v>
      </c>
      <c r="AR8" s="112">
        <f>IF(sep!F7="","",sep!F7)</f>
      </c>
      <c r="AS8" s="29">
        <f t="shared" si="26"/>
      </c>
      <c r="AT8" s="15">
        <f t="shared" si="27"/>
        <v>5</v>
      </c>
      <c r="AU8" s="107">
        <f t="shared" si="28"/>
        <v>43377</v>
      </c>
      <c r="AV8" s="108">
        <v>4</v>
      </c>
      <c r="AW8" s="109">
        <f>IF(oct!F7="","",oct!F7)</f>
      </c>
      <c r="AX8" s="29">
        <f t="shared" si="29"/>
      </c>
      <c r="AY8" s="15">
        <f t="shared" si="30"/>
        <v>1</v>
      </c>
      <c r="AZ8" s="107">
        <f t="shared" si="31"/>
        <v>43408</v>
      </c>
      <c r="BA8" s="108">
        <v>4</v>
      </c>
      <c r="BB8" s="109">
        <f>IF(nov!F7="","",nov!F7)</f>
      </c>
      <c r="BC8" s="29">
        <f t="shared" si="32"/>
      </c>
      <c r="BD8" s="15">
        <f t="shared" si="33"/>
        <v>3</v>
      </c>
      <c r="BE8" s="107">
        <f t="shared" si="34"/>
        <v>43438</v>
      </c>
      <c r="BF8" s="108">
        <v>4</v>
      </c>
      <c r="BG8" s="109">
        <f>IF(dec!F7="","",dec!F7)</f>
      </c>
      <c r="BH8" s="29">
        <f t="shared" si="35"/>
      </c>
    </row>
    <row r="9" spans="1:60" s="8" customFormat="1" ht="19.5" customHeight="1">
      <c r="A9" s="15">
        <f t="shared" si="0"/>
        <v>6</v>
      </c>
      <c r="B9" s="100">
        <f t="shared" si="1"/>
        <v>43105</v>
      </c>
      <c r="C9" s="92">
        <v>5</v>
      </c>
      <c r="D9" s="99">
        <f>IF(jan!F8="","",jan!F8)</f>
      </c>
      <c r="E9" s="30">
        <f t="shared" si="2"/>
      </c>
      <c r="F9" s="15">
        <f t="shared" si="3"/>
        <v>2</v>
      </c>
      <c r="G9" s="107">
        <f t="shared" si="4"/>
        <v>43136</v>
      </c>
      <c r="H9" s="108">
        <v>5</v>
      </c>
      <c r="I9" s="109">
        <f>IF(fév!F8="","",fév!F8)</f>
      </c>
      <c r="J9" s="29">
        <f t="shared" si="5"/>
      </c>
      <c r="K9" s="15">
        <f t="shared" si="6"/>
        <v>2</v>
      </c>
      <c r="L9" s="107">
        <f t="shared" si="7"/>
        <v>43164</v>
      </c>
      <c r="M9" s="108">
        <v>5</v>
      </c>
      <c r="N9" s="109">
        <f>IF(mar!F8="","",mar!F8)</f>
      </c>
      <c r="O9" s="29">
        <f t="shared" si="8"/>
      </c>
      <c r="P9" s="15">
        <f t="shared" si="9"/>
        <v>5</v>
      </c>
      <c r="Q9" s="110">
        <f t="shared" si="10"/>
        <v>43195</v>
      </c>
      <c r="R9" s="108">
        <v>5</v>
      </c>
      <c r="S9" s="109">
        <f>IF(avr!F8="","",avr!F8)</f>
      </c>
      <c r="T9" s="29">
        <f t="shared" si="11"/>
      </c>
      <c r="U9" s="15">
        <f t="shared" si="12"/>
        <v>7</v>
      </c>
      <c r="V9" s="107">
        <f t="shared" si="13"/>
        <v>43225</v>
      </c>
      <c r="W9" s="108">
        <v>5</v>
      </c>
      <c r="X9" s="112">
        <f>IF(mai!F8="","",mai!F8)</f>
      </c>
      <c r="Y9" s="29">
        <f t="shared" si="14"/>
      </c>
      <c r="Z9" s="15">
        <f t="shared" si="15"/>
        <v>3</v>
      </c>
      <c r="AA9" s="107">
        <f t="shared" si="16"/>
        <v>43256</v>
      </c>
      <c r="AB9" s="108">
        <v>5</v>
      </c>
      <c r="AC9" s="109">
        <f>IF(juin!F8="","",juin!F8)</f>
      </c>
      <c r="AD9" s="29">
        <f t="shared" si="17"/>
      </c>
      <c r="AE9" s="15">
        <f t="shared" si="18"/>
        <v>5</v>
      </c>
      <c r="AF9" s="110">
        <f t="shared" si="19"/>
        <v>43286</v>
      </c>
      <c r="AG9" s="108">
        <v>5</v>
      </c>
      <c r="AH9" s="122">
        <f>IF(juil!F8="","",juil!F8)</f>
      </c>
      <c r="AI9" s="29">
        <f t="shared" si="20"/>
      </c>
      <c r="AJ9" s="15">
        <f t="shared" si="21"/>
        <v>1</v>
      </c>
      <c r="AK9" s="110">
        <f t="shared" si="22"/>
        <v>43317</v>
      </c>
      <c r="AL9" s="108">
        <v>5</v>
      </c>
      <c r="AM9" s="122">
        <f>IF(aou!F8="","",aou!F8)</f>
      </c>
      <c r="AN9" s="29">
        <f t="shared" si="23"/>
      </c>
      <c r="AO9" s="15">
        <f t="shared" si="24"/>
        <v>4</v>
      </c>
      <c r="AP9" s="107">
        <f t="shared" si="25"/>
        <v>43348</v>
      </c>
      <c r="AQ9" s="108">
        <v>5</v>
      </c>
      <c r="AR9" s="112">
        <f>IF(sep!F8="","",sep!F8)</f>
      </c>
      <c r="AS9" s="29">
        <f t="shared" si="26"/>
      </c>
      <c r="AT9" s="15">
        <f t="shared" si="27"/>
        <v>6</v>
      </c>
      <c r="AU9" s="107">
        <f t="shared" si="28"/>
        <v>43378</v>
      </c>
      <c r="AV9" s="108">
        <v>5</v>
      </c>
      <c r="AW9" s="109">
        <f>IF(oct!F8="","",oct!F8)</f>
      </c>
      <c r="AX9" s="29">
        <f t="shared" si="29"/>
      </c>
      <c r="AY9" s="15">
        <f t="shared" si="30"/>
        <v>2</v>
      </c>
      <c r="AZ9" s="107">
        <f t="shared" si="31"/>
        <v>43409</v>
      </c>
      <c r="BA9" s="108">
        <v>5</v>
      </c>
      <c r="BB9" s="112">
        <f>IF(nov!F8="","",nov!F8)</f>
      </c>
      <c r="BC9" s="29">
        <f t="shared" si="32"/>
      </c>
      <c r="BD9" s="15">
        <f t="shared" si="33"/>
        <v>4</v>
      </c>
      <c r="BE9" s="107">
        <f t="shared" si="34"/>
        <v>43439</v>
      </c>
      <c r="BF9" s="108">
        <v>5</v>
      </c>
      <c r="BG9" s="109">
        <f>IF(dec!F8="","",dec!F8)</f>
      </c>
      <c r="BH9" s="29">
        <f t="shared" si="35"/>
      </c>
    </row>
    <row r="10" spans="1:60" s="8" customFormat="1" ht="19.5" customHeight="1">
      <c r="A10" s="15">
        <f t="shared" si="0"/>
        <v>7</v>
      </c>
      <c r="B10" s="100">
        <f t="shared" si="1"/>
        <v>43106</v>
      </c>
      <c r="C10" s="92">
        <v>6</v>
      </c>
      <c r="D10" s="99">
        <f>IF(jan!F9="","",jan!F9)</f>
      </c>
      <c r="E10" s="30">
        <f t="shared" si="2"/>
      </c>
      <c r="F10" s="15">
        <f t="shared" si="3"/>
        <v>3</v>
      </c>
      <c r="G10" s="107">
        <f t="shared" si="4"/>
        <v>43137</v>
      </c>
      <c r="H10" s="108">
        <v>6</v>
      </c>
      <c r="I10" s="109">
        <f>IF(fév!F9="","",fév!F9)</f>
      </c>
      <c r="J10" s="29">
        <f t="shared" si="5"/>
      </c>
      <c r="K10" s="15">
        <f t="shared" si="6"/>
        <v>3</v>
      </c>
      <c r="L10" s="107">
        <f t="shared" si="7"/>
        <v>43165</v>
      </c>
      <c r="M10" s="108">
        <v>6</v>
      </c>
      <c r="N10" s="109">
        <f>IF(mar!F9="","",mar!F9)</f>
      </c>
      <c r="O10" s="29">
        <f t="shared" si="8"/>
      </c>
      <c r="P10" s="15">
        <f t="shared" si="9"/>
        <v>6</v>
      </c>
      <c r="Q10" s="110">
        <f t="shared" si="10"/>
        <v>43196</v>
      </c>
      <c r="R10" s="108">
        <v>6</v>
      </c>
      <c r="S10" s="109">
        <f>IF(avr!F9="","",avr!F9)</f>
      </c>
      <c r="T10" s="29">
        <f t="shared" si="11"/>
      </c>
      <c r="U10" s="15">
        <f t="shared" si="12"/>
        <v>1</v>
      </c>
      <c r="V10" s="107">
        <f t="shared" si="13"/>
        <v>43226</v>
      </c>
      <c r="W10" s="108">
        <v>6</v>
      </c>
      <c r="X10" s="112">
        <f>IF(mai!F9="","",mai!F9)</f>
      </c>
      <c r="Y10" s="29">
        <f t="shared" si="14"/>
      </c>
      <c r="Z10" s="15">
        <f t="shared" si="15"/>
        <v>4</v>
      </c>
      <c r="AA10" s="107">
        <f t="shared" si="16"/>
        <v>43257</v>
      </c>
      <c r="AB10" s="108">
        <v>6</v>
      </c>
      <c r="AC10" s="109">
        <f>IF(juin!F9="","",juin!F9)</f>
      </c>
      <c r="AD10" s="29">
        <f t="shared" si="17"/>
      </c>
      <c r="AE10" s="15">
        <f t="shared" si="18"/>
        <v>6</v>
      </c>
      <c r="AF10" s="110">
        <f t="shared" si="19"/>
        <v>43287</v>
      </c>
      <c r="AG10" s="108">
        <v>6</v>
      </c>
      <c r="AH10" s="122">
        <f>IF(juil!F9="","",juil!F9)</f>
      </c>
      <c r="AI10" s="29">
        <f t="shared" si="20"/>
      </c>
      <c r="AJ10" s="15">
        <f t="shared" si="21"/>
        <v>2</v>
      </c>
      <c r="AK10" s="110">
        <f t="shared" si="22"/>
        <v>43318</v>
      </c>
      <c r="AL10" s="108">
        <v>6</v>
      </c>
      <c r="AM10" s="122">
        <f>IF(aou!F9="","",aou!F9)</f>
      </c>
      <c r="AN10" s="29">
        <f t="shared" si="23"/>
      </c>
      <c r="AO10" s="15">
        <f t="shared" si="24"/>
        <v>5</v>
      </c>
      <c r="AP10" s="107">
        <f t="shared" si="25"/>
        <v>43349</v>
      </c>
      <c r="AQ10" s="108">
        <v>6</v>
      </c>
      <c r="AR10" s="112">
        <f>IF(sep!F9="","",sep!F9)</f>
      </c>
      <c r="AS10" s="29">
        <f t="shared" si="26"/>
      </c>
      <c r="AT10" s="15">
        <f t="shared" si="27"/>
        <v>7</v>
      </c>
      <c r="AU10" s="107">
        <f t="shared" si="28"/>
        <v>43379</v>
      </c>
      <c r="AV10" s="108">
        <v>6</v>
      </c>
      <c r="AW10" s="109">
        <f>IF(oct!F9="","",oct!F9)</f>
      </c>
      <c r="AX10" s="29">
        <f t="shared" si="29"/>
      </c>
      <c r="AY10" s="15">
        <f t="shared" si="30"/>
        <v>3</v>
      </c>
      <c r="AZ10" s="107">
        <f t="shared" si="31"/>
        <v>43410</v>
      </c>
      <c r="BA10" s="108">
        <v>6</v>
      </c>
      <c r="BB10" s="112">
        <f>IF(nov!F9="","",nov!F9)</f>
      </c>
      <c r="BC10" s="29">
        <f t="shared" si="32"/>
      </c>
      <c r="BD10" s="15">
        <f t="shared" si="33"/>
        <v>5</v>
      </c>
      <c r="BE10" s="107">
        <f t="shared" si="34"/>
        <v>43440</v>
      </c>
      <c r="BF10" s="108">
        <v>6</v>
      </c>
      <c r="BG10" s="109">
        <f>IF(dec!F9="","",dec!F9)</f>
      </c>
      <c r="BH10" s="29">
        <f t="shared" si="35"/>
      </c>
    </row>
    <row r="11" spans="1:60" s="8" customFormat="1" ht="19.5" customHeight="1">
      <c r="A11" s="15">
        <f t="shared" si="0"/>
        <v>1</v>
      </c>
      <c r="B11" s="100">
        <f t="shared" si="1"/>
        <v>43107</v>
      </c>
      <c r="C11" s="92">
        <v>7</v>
      </c>
      <c r="D11" s="99">
        <f>IF(jan!F10="","",jan!F10)</f>
      </c>
      <c r="E11" s="30">
        <f t="shared" si="2"/>
      </c>
      <c r="F11" s="15">
        <f t="shared" si="3"/>
        <v>4</v>
      </c>
      <c r="G11" s="107">
        <f t="shared" si="4"/>
        <v>43138</v>
      </c>
      <c r="H11" s="108">
        <v>7</v>
      </c>
      <c r="I11" s="109">
        <f>IF(fév!F10="","",fév!F10)</f>
      </c>
      <c r="J11" s="29">
        <f t="shared" si="5"/>
      </c>
      <c r="K11" s="15">
        <f t="shared" si="6"/>
        <v>4</v>
      </c>
      <c r="L11" s="107">
        <f t="shared" si="7"/>
        <v>43166</v>
      </c>
      <c r="M11" s="108">
        <v>7</v>
      </c>
      <c r="N11" s="112">
        <f>IF(mar!F10="","",mar!F10)</f>
      </c>
      <c r="O11" s="29">
        <f t="shared" si="8"/>
      </c>
      <c r="P11" s="15">
        <f t="shared" si="9"/>
        <v>7</v>
      </c>
      <c r="Q11" s="110">
        <f t="shared" si="10"/>
        <v>43197</v>
      </c>
      <c r="R11" s="108">
        <v>7</v>
      </c>
      <c r="S11" s="109">
        <f>IF(avr!F10="","",avr!F10)</f>
      </c>
      <c r="T11" s="29">
        <f t="shared" si="11"/>
      </c>
      <c r="U11" s="15">
        <f t="shared" si="12"/>
        <v>2</v>
      </c>
      <c r="V11" s="107">
        <f t="shared" si="13"/>
        <v>43227</v>
      </c>
      <c r="W11" s="108">
        <v>7</v>
      </c>
      <c r="X11" s="112">
        <f>IF(mai!F10="","",mai!F10)</f>
      </c>
      <c r="Y11" s="29">
        <f t="shared" si="14"/>
      </c>
      <c r="Z11" s="15">
        <f t="shared" si="15"/>
        <v>5</v>
      </c>
      <c r="AA11" s="107">
        <f t="shared" si="16"/>
        <v>43258</v>
      </c>
      <c r="AB11" s="108">
        <v>7</v>
      </c>
      <c r="AC11" s="109">
        <f>IF(juin!F10="","",juin!F10)</f>
      </c>
      <c r="AD11" s="29">
        <f t="shared" si="17"/>
      </c>
      <c r="AE11" s="15">
        <f t="shared" si="18"/>
        <v>7</v>
      </c>
      <c r="AF11" s="110">
        <f t="shared" si="19"/>
        <v>43288</v>
      </c>
      <c r="AG11" s="108">
        <v>7</v>
      </c>
      <c r="AH11" s="122">
        <f>IF(juil!F10="","",juil!F10)</f>
      </c>
      <c r="AI11" s="29">
        <f t="shared" si="20"/>
      </c>
      <c r="AJ11" s="15">
        <f t="shared" si="21"/>
        <v>3</v>
      </c>
      <c r="AK11" s="110">
        <f t="shared" si="22"/>
        <v>43319</v>
      </c>
      <c r="AL11" s="108">
        <v>7</v>
      </c>
      <c r="AM11" s="122">
        <f>IF(aou!F10="","",aou!F10)</f>
      </c>
      <c r="AN11" s="29">
        <f t="shared" si="23"/>
      </c>
      <c r="AO11" s="15">
        <f t="shared" si="24"/>
        <v>6</v>
      </c>
      <c r="AP11" s="107">
        <f t="shared" si="25"/>
        <v>43350</v>
      </c>
      <c r="AQ11" s="108">
        <v>7</v>
      </c>
      <c r="AR11" s="112">
        <f>IF(sep!F10="","",sep!F10)</f>
      </c>
      <c r="AS11" s="29">
        <f t="shared" si="26"/>
      </c>
      <c r="AT11" s="15">
        <f t="shared" si="27"/>
        <v>1</v>
      </c>
      <c r="AU11" s="107">
        <f t="shared" si="28"/>
        <v>43380</v>
      </c>
      <c r="AV11" s="108">
        <v>7</v>
      </c>
      <c r="AW11" s="109">
        <f>IF(oct!F10="","",oct!F10)</f>
      </c>
      <c r="AX11" s="29">
        <f t="shared" si="29"/>
      </c>
      <c r="AY11" s="15">
        <f t="shared" si="30"/>
        <v>4</v>
      </c>
      <c r="AZ11" s="107">
        <f t="shared" si="31"/>
        <v>43411</v>
      </c>
      <c r="BA11" s="108">
        <v>7</v>
      </c>
      <c r="BB11" s="112">
        <f>IF(nov!F10="","",nov!F10)</f>
      </c>
      <c r="BC11" s="29">
        <f t="shared" si="32"/>
      </c>
      <c r="BD11" s="15">
        <f t="shared" si="33"/>
        <v>6</v>
      </c>
      <c r="BE11" s="107">
        <f t="shared" si="34"/>
        <v>43441</v>
      </c>
      <c r="BF11" s="108">
        <v>7</v>
      </c>
      <c r="BG11" s="109">
        <f>IF(dec!F10="","",dec!F10)</f>
      </c>
      <c r="BH11" s="29">
        <f t="shared" si="35"/>
      </c>
    </row>
    <row r="12" spans="1:63" s="8" customFormat="1" ht="19.5" customHeight="1">
      <c r="A12" s="15">
        <f t="shared" si="0"/>
        <v>2</v>
      </c>
      <c r="B12" s="100">
        <f t="shared" si="1"/>
        <v>43108</v>
      </c>
      <c r="C12" s="92">
        <v>8</v>
      </c>
      <c r="D12" s="99">
        <f>IF(jan!F11="","",jan!F11)</f>
      </c>
      <c r="E12" s="30">
        <f t="shared" si="2"/>
      </c>
      <c r="F12" s="15">
        <f t="shared" si="3"/>
        <v>5</v>
      </c>
      <c r="G12" s="110">
        <f t="shared" si="4"/>
        <v>43139</v>
      </c>
      <c r="H12" s="108">
        <v>8</v>
      </c>
      <c r="I12" s="109">
        <f>IF(fév!F11="","",fév!F11)</f>
      </c>
      <c r="J12" s="29">
        <f t="shared" si="5"/>
      </c>
      <c r="K12" s="15">
        <f t="shared" si="6"/>
        <v>5</v>
      </c>
      <c r="L12" s="107">
        <f t="shared" si="7"/>
        <v>43167</v>
      </c>
      <c r="M12" s="108">
        <v>8</v>
      </c>
      <c r="N12" s="112">
        <f>IF(mar!F11="","",mar!F11)</f>
      </c>
      <c r="O12" s="29">
        <f t="shared" si="8"/>
      </c>
      <c r="P12" s="15">
        <f t="shared" si="9"/>
        <v>1</v>
      </c>
      <c r="Q12" s="110">
        <f t="shared" si="10"/>
        <v>43198</v>
      </c>
      <c r="R12" s="108">
        <v>8</v>
      </c>
      <c r="S12" s="109">
        <f>IF(avr!F11="","",avr!F11)</f>
      </c>
      <c r="T12" s="29">
        <f t="shared" si="11"/>
      </c>
      <c r="U12" s="15">
        <f t="shared" si="12"/>
        <v>3</v>
      </c>
      <c r="V12" s="107">
        <f t="shared" si="13"/>
        <v>43228</v>
      </c>
      <c r="W12" s="108">
        <v>8</v>
      </c>
      <c r="X12" s="109">
        <f>IF(mai!F11="","",mai!F11)</f>
      </c>
      <c r="Y12" s="29">
        <f t="shared" si="14"/>
        <v>1</v>
      </c>
      <c r="Z12" s="15">
        <f t="shared" si="15"/>
        <v>6</v>
      </c>
      <c r="AA12" s="107">
        <f t="shared" si="16"/>
        <v>43259</v>
      </c>
      <c r="AB12" s="108">
        <v>8</v>
      </c>
      <c r="AC12" s="109">
        <f>IF(juin!F11="","",juin!F11)</f>
      </c>
      <c r="AD12" s="29">
        <f t="shared" si="17"/>
      </c>
      <c r="AE12" s="15">
        <f t="shared" si="18"/>
        <v>1</v>
      </c>
      <c r="AF12" s="110">
        <f t="shared" si="19"/>
        <v>43289</v>
      </c>
      <c r="AG12" s="108">
        <v>8</v>
      </c>
      <c r="AH12" s="122">
        <f>IF(juil!F11="","",juil!F11)</f>
      </c>
      <c r="AI12" s="29">
        <f t="shared" si="20"/>
      </c>
      <c r="AJ12" s="15">
        <f t="shared" si="21"/>
        <v>4</v>
      </c>
      <c r="AK12" s="110">
        <f t="shared" si="22"/>
        <v>43320</v>
      </c>
      <c r="AL12" s="108">
        <v>8</v>
      </c>
      <c r="AM12" s="122">
        <f>IF(aou!F11="","",aou!F11)</f>
      </c>
      <c r="AN12" s="29">
        <f t="shared" si="23"/>
      </c>
      <c r="AO12" s="15">
        <f t="shared" si="24"/>
        <v>7</v>
      </c>
      <c r="AP12" s="107">
        <f t="shared" si="25"/>
        <v>43351</v>
      </c>
      <c r="AQ12" s="108">
        <v>8</v>
      </c>
      <c r="AR12" s="112">
        <f>IF(sep!F11="","",sep!F11)</f>
      </c>
      <c r="AS12" s="29">
        <f t="shared" si="26"/>
      </c>
      <c r="AT12" s="15">
        <f t="shared" si="27"/>
        <v>2</v>
      </c>
      <c r="AU12" s="107">
        <f t="shared" si="28"/>
        <v>43381</v>
      </c>
      <c r="AV12" s="108">
        <v>8</v>
      </c>
      <c r="AW12" s="109">
        <f>IF(oct!F11="","",oct!F11)</f>
      </c>
      <c r="AX12" s="29">
        <f t="shared" si="29"/>
      </c>
      <c r="AY12" s="15">
        <f t="shared" si="30"/>
        <v>5</v>
      </c>
      <c r="AZ12" s="107">
        <f t="shared" si="31"/>
        <v>43412</v>
      </c>
      <c r="BA12" s="108">
        <v>8</v>
      </c>
      <c r="BB12" s="112">
        <f>IF(nov!F11="","",nov!F11)</f>
      </c>
      <c r="BC12" s="29">
        <f t="shared" si="32"/>
      </c>
      <c r="BD12" s="15">
        <f t="shared" si="33"/>
        <v>7</v>
      </c>
      <c r="BE12" s="107">
        <f t="shared" si="34"/>
        <v>43442</v>
      </c>
      <c r="BF12" s="108">
        <v>8</v>
      </c>
      <c r="BG12" s="109">
        <f>IF(dec!F11="","",dec!F11)</f>
      </c>
      <c r="BH12" s="29">
        <f t="shared" si="35"/>
      </c>
      <c r="BK12" s="1"/>
    </row>
    <row r="13" spans="1:60" s="8" customFormat="1" ht="19.5" customHeight="1">
      <c r="A13" s="15">
        <f t="shared" si="0"/>
        <v>3</v>
      </c>
      <c r="B13" s="100">
        <f t="shared" si="1"/>
        <v>43109</v>
      </c>
      <c r="C13" s="92">
        <v>9</v>
      </c>
      <c r="D13" s="99">
        <f>IF(jan!F12="","",jan!F12)</f>
      </c>
      <c r="E13" s="30">
        <f t="shared" si="2"/>
      </c>
      <c r="F13" s="15">
        <f t="shared" si="3"/>
        <v>6</v>
      </c>
      <c r="G13" s="110">
        <f t="shared" si="4"/>
        <v>43140</v>
      </c>
      <c r="H13" s="108">
        <v>9</v>
      </c>
      <c r="I13" s="109">
        <f>IF(fév!F12="","",fév!F12)</f>
      </c>
      <c r="J13" s="29">
        <f t="shared" si="5"/>
      </c>
      <c r="K13" s="15">
        <f t="shared" si="6"/>
        <v>6</v>
      </c>
      <c r="L13" s="107">
        <f t="shared" si="7"/>
        <v>43168</v>
      </c>
      <c r="M13" s="108">
        <v>9</v>
      </c>
      <c r="N13" s="112">
        <f>IF(mar!F12="","",mar!F12)</f>
      </c>
      <c r="O13" s="29">
        <f t="shared" si="8"/>
      </c>
      <c r="P13" s="15">
        <f t="shared" si="9"/>
        <v>2</v>
      </c>
      <c r="Q13" s="110">
        <f t="shared" si="10"/>
        <v>43199</v>
      </c>
      <c r="R13" s="108">
        <v>9</v>
      </c>
      <c r="S13" s="109">
        <f>IF(avr!F12="","",avr!F12)</f>
      </c>
      <c r="T13" s="29">
        <f t="shared" si="11"/>
      </c>
      <c r="U13" s="15">
        <f t="shared" si="12"/>
        <v>4</v>
      </c>
      <c r="V13" s="107">
        <f t="shared" si="13"/>
        <v>43229</v>
      </c>
      <c r="W13" s="108">
        <v>9</v>
      </c>
      <c r="X13" s="109">
        <f>IF(mai!F12="","",mai!F12)</f>
      </c>
      <c r="Y13" s="29">
        <f t="shared" si="14"/>
      </c>
      <c r="Z13" s="15">
        <f t="shared" si="15"/>
        <v>7</v>
      </c>
      <c r="AA13" s="107">
        <f t="shared" si="16"/>
        <v>43260</v>
      </c>
      <c r="AB13" s="108">
        <v>9</v>
      </c>
      <c r="AC13" s="109">
        <f>IF(juin!F12="","",juin!F12)</f>
      </c>
      <c r="AD13" s="29">
        <f t="shared" si="17"/>
      </c>
      <c r="AE13" s="15">
        <f t="shared" si="18"/>
        <v>2</v>
      </c>
      <c r="AF13" s="110">
        <f t="shared" si="19"/>
        <v>43290</v>
      </c>
      <c r="AG13" s="108">
        <v>9</v>
      </c>
      <c r="AH13" s="122">
        <f>IF(juil!F12="","",juil!F12)</f>
      </c>
      <c r="AI13" s="29">
        <f t="shared" si="20"/>
      </c>
      <c r="AJ13" s="15">
        <f t="shared" si="21"/>
        <v>5</v>
      </c>
      <c r="AK13" s="110">
        <f t="shared" si="22"/>
        <v>43321</v>
      </c>
      <c r="AL13" s="108">
        <v>9</v>
      </c>
      <c r="AM13" s="122">
        <f>IF(aou!F12="","",aou!F12)</f>
      </c>
      <c r="AN13" s="29">
        <f t="shared" si="23"/>
      </c>
      <c r="AO13" s="15">
        <f t="shared" si="24"/>
        <v>1</v>
      </c>
      <c r="AP13" s="107">
        <f t="shared" si="25"/>
        <v>43352</v>
      </c>
      <c r="AQ13" s="108">
        <v>9</v>
      </c>
      <c r="AR13" s="112">
        <f>IF(sep!F12="","",sep!F12)</f>
      </c>
      <c r="AS13" s="29">
        <f t="shared" si="26"/>
      </c>
      <c r="AT13" s="15">
        <f t="shared" si="27"/>
        <v>3</v>
      </c>
      <c r="AU13" s="107">
        <f t="shared" si="28"/>
        <v>43382</v>
      </c>
      <c r="AV13" s="108">
        <v>9</v>
      </c>
      <c r="AW13" s="109">
        <f>IF(oct!F12="","",oct!F12)</f>
      </c>
      <c r="AX13" s="29">
        <f t="shared" si="29"/>
      </c>
      <c r="AY13" s="15">
        <f t="shared" si="30"/>
        <v>6</v>
      </c>
      <c r="AZ13" s="107">
        <f t="shared" si="31"/>
        <v>43413</v>
      </c>
      <c r="BA13" s="108">
        <v>9</v>
      </c>
      <c r="BB13" s="112">
        <f>IF(nov!F12="","",nov!F12)</f>
      </c>
      <c r="BC13" s="29">
        <f t="shared" si="32"/>
      </c>
      <c r="BD13" s="15">
        <f t="shared" si="33"/>
        <v>1</v>
      </c>
      <c r="BE13" s="107">
        <f t="shared" si="34"/>
        <v>43443</v>
      </c>
      <c r="BF13" s="108">
        <v>9</v>
      </c>
      <c r="BG13" s="109">
        <f>IF(dec!F12="","",dec!F12)</f>
      </c>
      <c r="BH13" s="29">
        <f t="shared" si="35"/>
      </c>
    </row>
    <row r="14" spans="1:60" s="8" customFormat="1" ht="19.5" customHeight="1">
      <c r="A14" s="15">
        <f t="shared" si="0"/>
        <v>4</v>
      </c>
      <c r="B14" s="100">
        <f t="shared" si="1"/>
        <v>43110</v>
      </c>
      <c r="C14" s="92">
        <v>10</v>
      </c>
      <c r="D14" s="99">
        <f>IF(jan!F13="","",jan!F13)</f>
      </c>
      <c r="E14" s="30">
        <f t="shared" si="2"/>
      </c>
      <c r="F14" s="15">
        <f t="shared" si="3"/>
        <v>7</v>
      </c>
      <c r="G14" s="110">
        <f t="shared" si="4"/>
        <v>43141</v>
      </c>
      <c r="H14" s="108">
        <v>10</v>
      </c>
      <c r="I14" s="109">
        <f>IF(fév!F13="","",fév!F13)</f>
      </c>
      <c r="J14" s="29">
        <f t="shared" si="5"/>
      </c>
      <c r="K14" s="15">
        <f t="shared" si="6"/>
        <v>7</v>
      </c>
      <c r="L14" s="107">
        <f t="shared" si="7"/>
        <v>43169</v>
      </c>
      <c r="M14" s="108">
        <v>10</v>
      </c>
      <c r="N14" s="112">
        <f>IF(mar!F13="","",mar!F13)</f>
      </c>
      <c r="O14" s="29">
        <f t="shared" si="8"/>
      </c>
      <c r="P14" s="15">
        <f t="shared" si="9"/>
        <v>3</v>
      </c>
      <c r="Q14" s="110">
        <f t="shared" si="10"/>
        <v>43200</v>
      </c>
      <c r="R14" s="108">
        <v>10</v>
      </c>
      <c r="S14" s="109">
        <f>IF(avr!F13="","",avr!F13)</f>
      </c>
      <c r="T14" s="29">
        <f t="shared" si="11"/>
      </c>
      <c r="U14" s="15">
        <f t="shared" si="12"/>
        <v>5</v>
      </c>
      <c r="V14" s="107">
        <f t="shared" si="13"/>
        <v>43230</v>
      </c>
      <c r="W14" s="108">
        <v>10</v>
      </c>
      <c r="X14" s="109">
        <f>IF(mai!F13="","",mai!F13)</f>
      </c>
      <c r="Y14" s="29">
        <f t="shared" si="14"/>
        <v>1</v>
      </c>
      <c r="Z14" s="15">
        <f t="shared" si="15"/>
        <v>1</v>
      </c>
      <c r="AA14" s="107">
        <f t="shared" si="16"/>
        <v>43261</v>
      </c>
      <c r="AB14" s="108">
        <v>10</v>
      </c>
      <c r="AC14" s="109">
        <f>IF(juin!F13="","",juin!F13)</f>
      </c>
      <c r="AD14" s="29">
        <f t="shared" si="17"/>
      </c>
      <c r="AE14" s="15">
        <f t="shared" si="18"/>
        <v>3</v>
      </c>
      <c r="AF14" s="110">
        <f t="shared" si="19"/>
        <v>43291</v>
      </c>
      <c r="AG14" s="108">
        <v>10</v>
      </c>
      <c r="AH14" s="122">
        <f>IF(juil!F13="","",juil!F13)</f>
      </c>
      <c r="AI14" s="29">
        <f t="shared" si="20"/>
      </c>
      <c r="AJ14" s="15">
        <f t="shared" si="21"/>
        <v>6</v>
      </c>
      <c r="AK14" s="110">
        <f t="shared" si="22"/>
        <v>43322</v>
      </c>
      <c r="AL14" s="108">
        <v>10</v>
      </c>
      <c r="AM14" s="122">
        <f>IF(aou!F13="","",aou!F13)</f>
      </c>
      <c r="AN14" s="29">
        <f t="shared" si="23"/>
      </c>
      <c r="AO14" s="15">
        <f t="shared" si="24"/>
        <v>2</v>
      </c>
      <c r="AP14" s="107">
        <f t="shared" si="25"/>
        <v>43353</v>
      </c>
      <c r="AQ14" s="108">
        <v>10</v>
      </c>
      <c r="AR14" s="109">
        <f>IF(sep!F13="","",sep!F13)</f>
      </c>
      <c r="AS14" s="29">
        <f t="shared" si="26"/>
      </c>
      <c r="AT14" s="15">
        <f t="shared" si="27"/>
        <v>4</v>
      </c>
      <c r="AU14" s="107">
        <f t="shared" si="28"/>
        <v>43383</v>
      </c>
      <c r="AV14" s="108">
        <v>10</v>
      </c>
      <c r="AW14" s="109">
        <f>IF(oct!F13="","",oct!F13)</f>
      </c>
      <c r="AX14" s="29">
        <f t="shared" si="29"/>
      </c>
      <c r="AY14" s="15">
        <f t="shared" si="30"/>
        <v>7</v>
      </c>
      <c r="AZ14" s="107">
        <f t="shared" si="31"/>
        <v>43414</v>
      </c>
      <c r="BA14" s="108">
        <v>10</v>
      </c>
      <c r="BB14" s="112">
        <f>IF(nov!F13="","",nov!F13)</f>
      </c>
      <c r="BC14" s="29">
        <f t="shared" si="32"/>
      </c>
      <c r="BD14" s="15">
        <f t="shared" si="33"/>
        <v>2</v>
      </c>
      <c r="BE14" s="107">
        <f t="shared" si="34"/>
        <v>43444</v>
      </c>
      <c r="BF14" s="108">
        <v>10</v>
      </c>
      <c r="BG14" s="109">
        <f>IF(dec!F13="","",dec!F13)</f>
      </c>
      <c r="BH14" s="29">
        <f t="shared" si="35"/>
      </c>
    </row>
    <row r="15" spans="1:60" s="8" customFormat="1" ht="19.5" customHeight="1">
      <c r="A15" s="15">
        <f t="shared" si="0"/>
        <v>5</v>
      </c>
      <c r="B15" s="100">
        <f t="shared" si="1"/>
        <v>43111</v>
      </c>
      <c r="C15" s="92">
        <v>11</v>
      </c>
      <c r="D15" s="99">
        <f>IF(jan!F14="","",jan!F14)</f>
      </c>
      <c r="E15" s="30">
        <f t="shared" si="2"/>
      </c>
      <c r="F15" s="15">
        <f t="shared" si="3"/>
        <v>1</v>
      </c>
      <c r="G15" s="110">
        <f t="shared" si="4"/>
        <v>43142</v>
      </c>
      <c r="H15" s="108">
        <v>11</v>
      </c>
      <c r="I15" s="109">
        <f>IF(fév!F14="","",fév!F14)</f>
      </c>
      <c r="J15" s="29">
        <f t="shared" si="5"/>
      </c>
      <c r="K15" s="15">
        <f t="shared" si="6"/>
        <v>1</v>
      </c>
      <c r="L15" s="107">
        <f t="shared" si="7"/>
        <v>43170</v>
      </c>
      <c r="M15" s="108">
        <v>11</v>
      </c>
      <c r="N15" s="109">
        <f>IF(mar!F14="","",mar!F14)</f>
      </c>
      <c r="O15" s="29">
        <f t="shared" si="8"/>
      </c>
      <c r="P15" s="15">
        <f t="shared" si="9"/>
        <v>4</v>
      </c>
      <c r="Q15" s="110">
        <f t="shared" si="10"/>
        <v>43201</v>
      </c>
      <c r="R15" s="108">
        <v>11</v>
      </c>
      <c r="S15" s="109">
        <f>IF(avr!F14="","",avr!F14)</f>
      </c>
      <c r="T15" s="29">
        <f t="shared" si="11"/>
      </c>
      <c r="U15" s="15">
        <f t="shared" si="12"/>
        <v>6</v>
      </c>
      <c r="V15" s="107">
        <f t="shared" si="13"/>
        <v>43231</v>
      </c>
      <c r="W15" s="108">
        <v>11</v>
      </c>
      <c r="X15" s="109">
        <f>IF(mai!F14="","",mai!F14)</f>
      </c>
      <c r="Y15" s="29">
        <f t="shared" si="14"/>
      </c>
      <c r="Z15" s="15">
        <f t="shared" si="15"/>
        <v>2</v>
      </c>
      <c r="AA15" s="107">
        <f t="shared" si="16"/>
        <v>43262</v>
      </c>
      <c r="AB15" s="108">
        <v>11</v>
      </c>
      <c r="AC15" s="109">
        <f>IF(juin!F14="","",juin!F14)</f>
      </c>
      <c r="AD15" s="29">
        <f t="shared" si="17"/>
      </c>
      <c r="AE15" s="15">
        <f t="shared" si="18"/>
        <v>4</v>
      </c>
      <c r="AF15" s="110">
        <f t="shared" si="19"/>
        <v>43292</v>
      </c>
      <c r="AG15" s="108">
        <v>11</v>
      </c>
      <c r="AH15" s="122">
        <f>IF(juil!F14="","",juil!F14)</f>
      </c>
      <c r="AI15" s="29">
        <f t="shared" si="20"/>
      </c>
      <c r="AJ15" s="15">
        <f t="shared" si="21"/>
        <v>7</v>
      </c>
      <c r="AK15" s="110">
        <f t="shared" si="22"/>
        <v>43323</v>
      </c>
      <c r="AL15" s="108">
        <v>11</v>
      </c>
      <c r="AM15" s="122">
        <f>IF(aou!F14="","",aou!F14)</f>
      </c>
      <c r="AN15" s="29">
        <f t="shared" si="23"/>
      </c>
      <c r="AO15" s="15">
        <f t="shared" si="24"/>
        <v>3</v>
      </c>
      <c r="AP15" s="107">
        <f t="shared" si="25"/>
        <v>43354</v>
      </c>
      <c r="AQ15" s="108">
        <v>11</v>
      </c>
      <c r="AR15" s="109">
        <f>IF(sep!F14="","",sep!F14)</f>
      </c>
      <c r="AS15" s="29">
        <f t="shared" si="26"/>
      </c>
      <c r="AT15" s="15">
        <f t="shared" si="27"/>
        <v>5</v>
      </c>
      <c r="AU15" s="107">
        <f t="shared" si="28"/>
        <v>43384</v>
      </c>
      <c r="AV15" s="108">
        <v>11</v>
      </c>
      <c r="AW15" s="109">
        <f>IF(oct!F14="","",oct!F14)</f>
      </c>
      <c r="AX15" s="29">
        <f t="shared" si="29"/>
      </c>
      <c r="AY15" s="15">
        <f t="shared" si="30"/>
        <v>1</v>
      </c>
      <c r="AZ15" s="107">
        <f t="shared" si="31"/>
        <v>43415</v>
      </c>
      <c r="BA15" s="108">
        <v>11</v>
      </c>
      <c r="BB15" s="109">
        <f>IF(nov!F14="","",nov!F14)</f>
      </c>
      <c r="BC15" s="29">
        <f t="shared" si="32"/>
        <v>1</v>
      </c>
      <c r="BD15" s="15">
        <f t="shared" si="33"/>
        <v>3</v>
      </c>
      <c r="BE15" s="107">
        <f t="shared" si="34"/>
        <v>43445</v>
      </c>
      <c r="BF15" s="108">
        <v>11</v>
      </c>
      <c r="BG15" s="109">
        <f>IF(dec!F14="","",dec!F14)</f>
      </c>
      <c r="BH15" s="29">
        <f t="shared" si="35"/>
      </c>
    </row>
    <row r="16" spans="1:60" s="8" customFormat="1" ht="19.5" customHeight="1">
      <c r="A16" s="15">
        <f t="shared" si="0"/>
        <v>6</v>
      </c>
      <c r="B16" s="100">
        <f t="shared" si="1"/>
        <v>43112</v>
      </c>
      <c r="C16" s="92">
        <v>12</v>
      </c>
      <c r="D16" s="99">
        <f>IF(jan!F15="","",jan!F15)</f>
      </c>
      <c r="E16" s="30">
        <f t="shared" si="2"/>
      </c>
      <c r="F16" s="15">
        <f t="shared" si="3"/>
        <v>2</v>
      </c>
      <c r="G16" s="110">
        <f t="shared" si="4"/>
        <v>43143</v>
      </c>
      <c r="H16" s="108">
        <v>12</v>
      </c>
      <c r="I16" s="109">
        <f>IF(fév!F15="","",fév!F15)</f>
      </c>
      <c r="J16" s="29">
        <f t="shared" si="5"/>
      </c>
      <c r="K16" s="15">
        <f t="shared" si="6"/>
        <v>2</v>
      </c>
      <c r="L16" s="107">
        <f t="shared" si="7"/>
        <v>43171</v>
      </c>
      <c r="M16" s="108">
        <v>12</v>
      </c>
      <c r="N16" s="109">
        <f>IF(mar!F15="","",mar!F15)</f>
      </c>
      <c r="O16" s="29">
        <f t="shared" si="8"/>
      </c>
      <c r="P16" s="15">
        <f t="shared" si="9"/>
        <v>5</v>
      </c>
      <c r="Q16" s="110">
        <f t="shared" si="10"/>
        <v>43202</v>
      </c>
      <c r="R16" s="108">
        <v>12</v>
      </c>
      <c r="S16" s="109" t="str">
        <f>IF(avr!F15="","",avr!F15)</f>
        <v>NEGO</v>
      </c>
      <c r="T16" s="29">
        <f t="shared" si="11"/>
      </c>
      <c r="U16" s="15">
        <f t="shared" si="12"/>
        <v>7</v>
      </c>
      <c r="V16" s="107">
        <f t="shared" si="13"/>
        <v>43232</v>
      </c>
      <c r="W16" s="108">
        <v>12</v>
      </c>
      <c r="X16" s="109">
        <f>IF(mai!F15="","",mai!F15)</f>
      </c>
      <c r="Y16" s="29">
        <f t="shared" si="14"/>
      </c>
      <c r="Z16" s="15">
        <f t="shared" si="15"/>
        <v>3</v>
      </c>
      <c r="AA16" s="107">
        <f t="shared" si="16"/>
        <v>43263</v>
      </c>
      <c r="AB16" s="108">
        <v>12</v>
      </c>
      <c r="AC16" s="109">
        <f>IF(juin!F15="","",juin!F15)</f>
      </c>
      <c r="AD16" s="29">
        <f t="shared" si="17"/>
      </c>
      <c r="AE16" s="15">
        <f t="shared" si="18"/>
        <v>5</v>
      </c>
      <c r="AF16" s="110">
        <f t="shared" si="19"/>
        <v>43293</v>
      </c>
      <c r="AG16" s="108">
        <v>12</v>
      </c>
      <c r="AH16" s="109" t="str">
        <f>IF(juil!F15="","",juil!F15)</f>
        <v>COMMI
NEGO</v>
      </c>
      <c r="AI16" s="29">
        <f t="shared" si="20"/>
      </c>
      <c r="AJ16" s="15">
        <f t="shared" si="21"/>
        <v>1</v>
      </c>
      <c r="AK16" s="110">
        <f t="shared" si="22"/>
        <v>43324</v>
      </c>
      <c r="AL16" s="108">
        <v>12</v>
      </c>
      <c r="AM16" s="122">
        <f>IF(aou!F15="","",aou!F15)</f>
      </c>
      <c r="AN16" s="29">
        <f t="shared" si="23"/>
      </c>
      <c r="AO16" s="15">
        <f t="shared" si="24"/>
        <v>4</v>
      </c>
      <c r="AP16" s="107">
        <f t="shared" si="25"/>
        <v>43355</v>
      </c>
      <c r="AQ16" s="108">
        <v>12</v>
      </c>
      <c r="AR16" s="109">
        <f>IF(sep!F15="","",sep!F15)</f>
      </c>
      <c r="AS16" s="29">
        <f t="shared" si="26"/>
      </c>
      <c r="AT16" s="15">
        <f t="shared" si="27"/>
        <v>6</v>
      </c>
      <c r="AU16" s="107">
        <f t="shared" si="28"/>
        <v>43385</v>
      </c>
      <c r="AV16" s="108">
        <v>12</v>
      </c>
      <c r="AW16" s="109">
        <f>IF(oct!F15="","",oct!F15)</f>
      </c>
      <c r="AX16" s="29">
        <f t="shared" si="29"/>
      </c>
      <c r="AY16" s="15">
        <f t="shared" si="30"/>
        <v>2</v>
      </c>
      <c r="AZ16" s="107">
        <f t="shared" si="31"/>
        <v>43416</v>
      </c>
      <c r="BA16" s="108">
        <v>12</v>
      </c>
      <c r="BB16" s="109">
        <f>IF(nov!F15="","",nov!F15)</f>
      </c>
      <c r="BC16" s="29">
        <f t="shared" si="32"/>
      </c>
      <c r="BD16" s="15">
        <f t="shared" si="33"/>
        <v>4</v>
      </c>
      <c r="BE16" s="107">
        <f t="shared" si="34"/>
        <v>43446</v>
      </c>
      <c r="BF16" s="108">
        <v>12</v>
      </c>
      <c r="BG16" s="109">
        <f>IF(dec!F15="","",dec!F15)</f>
      </c>
      <c r="BH16" s="29">
        <f t="shared" si="35"/>
      </c>
    </row>
    <row r="17" spans="1:60" s="8" customFormat="1" ht="19.5" customHeight="1">
      <c r="A17" s="15">
        <f t="shared" si="0"/>
        <v>7</v>
      </c>
      <c r="B17" s="100">
        <f t="shared" si="1"/>
        <v>43113</v>
      </c>
      <c r="C17" s="92">
        <v>13</v>
      </c>
      <c r="D17" s="99">
        <f>IF(jan!F16="","",jan!F16)</f>
      </c>
      <c r="E17" s="30">
        <f t="shared" si="2"/>
      </c>
      <c r="F17" s="15">
        <f t="shared" si="3"/>
        <v>3</v>
      </c>
      <c r="G17" s="110">
        <f t="shared" si="4"/>
        <v>43144</v>
      </c>
      <c r="H17" s="108">
        <v>13</v>
      </c>
      <c r="I17" s="109">
        <f>IF(fév!F16="","",fév!F16)</f>
      </c>
      <c r="J17" s="29">
        <f t="shared" si="5"/>
      </c>
      <c r="K17" s="15">
        <f t="shared" si="6"/>
        <v>3</v>
      </c>
      <c r="L17" s="107">
        <f t="shared" si="7"/>
        <v>43172</v>
      </c>
      <c r="M17" s="108">
        <v>13</v>
      </c>
      <c r="N17" s="109">
        <f>IF(mar!F16="","",mar!F16)</f>
      </c>
      <c r="O17" s="29">
        <f t="shared" si="8"/>
      </c>
      <c r="P17" s="15">
        <f t="shared" si="9"/>
        <v>6</v>
      </c>
      <c r="Q17" s="110">
        <f t="shared" si="10"/>
        <v>43203</v>
      </c>
      <c r="R17" s="108">
        <v>13</v>
      </c>
      <c r="S17" s="109" t="str">
        <f>IF(avr!F16="","",avr!F16)</f>
        <v>NEGO
COMMI</v>
      </c>
      <c r="T17" s="29">
        <f t="shared" si="11"/>
      </c>
      <c r="U17" s="15">
        <f t="shared" si="12"/>
        <v>1</v>
      </c>
      <c r="V17" s="107">
        <f t="shared" si="13"/>
        <v>43233</v>
      </c>
      <c r="W17" s="108">
        <v>13</v>
      </c>
      <c r="X17" s="109">
        <f>IF(mai!F16="","",mai!F16)</f>
      </c>
      <c r="Y17" s="29">
        <f t="shared" si="14"/>
      </c>
      <c r="Z17" s="15">
        <f t="shared" si="15"/>
        <v>4</v>
      </c>
      <c r="AA17" s="107">
        <f t="shared" si="16"/>
        <v>43264</v>
      </c>
      <c r="AB17" s="108">
        <v>13</v>
      </c>
      <c r="AC17" s="109">
        <f>IF(juin!F16="","",juin!F16)</f>
      </c>
      <c r="AD17" s="29">
        <f t="shared" si="17"/>
      </c>
      <c r="AE17" s="15">
        <f t="shared" si="18"/>
        <v>6</v>
      </c>
      <c r="AF17" s="110">
        <f t="shared" si="19"/>
        <v>43294</v>
      </c>
      <c r="AG17" s="108">
        <v>13</v>
      </c>
      <c r="AH17" s="109" t="str">
        <f>IF(juil!F16="","",juil!F16)</f>
        <v>NEGO</v>
      </c>
      <c r="AI17" s="29">
        <f t="shared" si="20"/>
      </c>
      <c r="AJ17" s="15">
        <f t="shared" si="21"/>
        <v>2</v>
      </c>
      <c r="AK17" s="110">
        <f t="shared" si="22"/>
        <v>43325</v>
      </c>
      <c r="AL17" s="108">
        <v>13</v>
      </c>
      <c r="AM17" s="122">
        <f>IF(aou!F16="","",aou!F16)</f>
      </c>
      <c r="AN17" s="29">
        <f t="shared" si="23"/>
      </c>
      <c r="AO17" s="15">
        <f t="shared" si="24"/>
        <v>5</v>
      </c>
      <c r="AP17" s="107">
        <f t="shared" si="25"/>
        <v>43356</v>
      </c>
      <c r="AQ17" s="108">
        <v>13</v>
      </c>
      <c r="AR17" s="109">
        <f>IF(sep!F16="","",sep!F16)</f>
      </c>
      <c r="AS17" s="29">
        <f t="shared" si="26"/>
      </c>
      <c r="AT17" s="15">
        <f t="shared" si="27"/>
        <v>7</v>
      </c>
      <c r="AU17" s="107">
        <f t="shared" si="28"/>
        <v>43386</v>
      </c>
      <c r="AV17" s="108">
        <v>13</v>
      </c>
      <c r="AW17" s="109">
        <f>IF(oct!F16="","",oct!F16)</f>
      </c>
      <c r="AX17" s="29">
        <f t="shared" si="29"/>
      </c>
      <c r="AY17" s="15">
        <f t="shared" si="30"/>
        <v>3</v>
      </c>
      <c r="AZ17" s="107">
        <f t="shared" si="31"/>
        <v>43417</v>
      </c>
      <c r="BA17" s="108">
        <v>13</v>
      </c>
      <c r="BB17" s="109">
        <f>IF(nov!F16="","",nov!F16)</f>
      </c>
      <c r="BC17" s="29">
        <f t="shared" si="32"/>
      </c>
      <c r="BD17" s="15">
        <f t="shared" si="33"/>
        <v>5</v>
      </c>
      <c r="BE17" s="107">
        <f t="shared" si="34"/>
        <v>43447</v>
      </c>
      <c r="BF17" s="108">
        <v>13</v>
      </c>
      <c r="BG17" s="109">
        <f>IF(dec!F16="","",dec!F16)</f>
      </c>
      <c r="BH17" s="29">
        <f t="shared" si="35"/>
      </c>
    </row>
    <row r="18" spans="1:60" s="8" customFormat="1" ht="19.5" customHeight="1">
      <c r="A18" s="15">
        <f t="shared" si="0"/>
        <v>1</v>
      </c>
      <c r="B18" s="100">
        <f t="shared" si="1"/>
        <v>43114</v>
      </c>
      <c r="C18" s="92">
        <v>14</v>
      </c>
      <c r="D18" s="99">
        <f>IF(jan!F17="","",jan!F17)</f>
      </c>
      <c r="E18" s="30">
        <f t="shared" si="2"/>
      </c>
      <c r="F18" s="15">
        <f t="shared" si="3"/>
        <v>4</v>
      </c>
      <c r="G18" s="110">
        <f t="shared" si="4"/>
        <v>43145</v>
      </c>
      <c r="H18" s="108">
        <v>14</v>
      </c>
      <c r="I18" s="109">
        <f>IF(fév!F17="","",fév!F17)</f>
      </c>
      <c r="J18" s="29">
        <f t="shared" si="5"/>
      </c>
      <c r="K18" s="15">
        <f t="shared" si="6"/>
        <v>4</v>
      </c>
      <c r="L18" s="107">
        <f t="shared" si="7"/>
        <v>43173</v>
      </c>
      <c r="M18" s="108">
        <v>14</v>
      </c>
      <c r="N18" s="109">
        <f>IF(mar!F17="","",mar!F17)</f>
      </c>
      <c r="O18" s="29">
        <f t="shared" si="8"/>
      </c>
      <c r="P18" s="15">
        <f t="shared" si="9"/>
        <v>7</v>
      </c>
      <c r="Q18" s="110">
        <f t="shared" si="10"/>
        <v>43204</v>
      </c>
      <c r="R18" s="108">
        <v>14</v>
      </c>
      <c r="S18" s="109">
        <f>IF(avr!F17="","",avr!F17)</f>
      </c>
      <c r="T18" s="29">
        <f t="shared" si="11"/>
      </c>
      <c r="U18" s="15">
        <f t="shared" si="12"/>
        <v>2</v>
      </c>
      <c r="V18" s="107">
        <f t="shared" si="13"/>
        <v>43234</v>
      </c>
      <c r="W18" s="108">
        <v>14</v>
      </c>
      <c r="X18" s="109">
        <f>IF(mai!F17="","",mai!F17)</f>
      </c>
      <c r="Y18" s="29">
        <f t="shared" si="14"/>
      </c>
      <c r="Z18" s="15">
        <f t="shared" si="15"/>
        <v>5</v>
      </c>
      <c r="AA18" s="107">
        <f t="shared" si="16"/>
        <v>43265</v>
      </c>
      <c r="AB18" s="108">
        <v>14</v>
      </c>
      <c r="AC18" s="109" t="str">
        <f>IF(juin!F17="","",juin!F17)</f>
        <v>NEGO</v>
      </c>
      <c r="AD18" s="29">
        <f t="shared" si="17"/>
      </c>
      <c r="AE18" s="15">
        <f t="shared" si="18"/>
        <v>7</v>
      </c>
      <c r="AF18" s="110">
        <f t="shared" si="19"/>
        <v>43295</v>
      </c>
      <c r="AG18" s="108">
        <v>14</v>
      </c>
      <c r="AH18" s="122">
        <f>IF(juil!F17="","",juil!F17)</f>
      </c>
      <c r="AI18" s="29">
        <f t="shared" si="20"/>
        <v>1</v>
      </c>
      <c r="AJ18" s="15">
        <f t="shared" si="21"/>
        <v>3</v>
      </c>
      <c r="AK18" s="110">
        <f t="shared" si="22"/>
        <v>43326</v>
      </c>
      <c r="AL18" s="108">
        <v>14</v>
      </c>
      <c r="AM18" s="122">
        <f>IF(aou!F17="","",aou!F17)</f>
      </c>
      <c r="AN18" s="29">
        <f t="shared" si="23"/>
      </c>
      <c r="AO18" s="15">
        <f t="shared" si="24"/>
        <v>6</v>
      </c>
      <c r="AP18" s="107">
        <f t="shared" si="25"/>
        <v>43357</v>
      </c>
      <c r="AQ18" s="108">
        <v>14</v>
      </c>
      <c r="AR18" s="109">
        <f>IF(sep!F17="","",sep!F17)</f>
      </c>
      <c r="AS18" s="29">
        <f t="shared" si="26"/>
      </c>
      <c r="AT18" s="15">
        <f t="shared" si="27"/>
        <v>1</v>
      </c>
      <c r="AU18" s="107">
        <f t="shared" si="28"/>
        <v>43387</v>
      </c>
      <c r="AV18" s="108">
        <v>14</v>
      </c>
      <c r="AW18" s="109">
        <f>IF(oct!F17="","",oct!F17)</f>
      </c>
      <c r="AX18" s="29">
        <f t="shared" si="29"/>
      </c>
      <c r="AY18" s="15">
        <f t="shared" si="30"/>
        <v>4</v>
      </c>
      <c r="AZ18" s="107">
        <f t="shared" si="31"/>
        <v>43418</v>
      </c>
      <c r="BA18" s="108">
        <v>14</v>
      </c>
      <c r="BB18" s="109">
        <f>IF(nov!F17="","",nov!F17)</f>
      </c>
      <c r="BC18" s="29">
        <f t="shared" si="32"/>
      </c>
      <c r="BD18" s="15">
        <f t="shared" si="33"/>
        <v>6</v>
      </c>
      <c r="BE18" s="107">
        <f t="shared" si="34"/>
        <v>43448</v>
      </c>
      <c r="BF18" s="108">
        <v>14</v>
      </c>
      <c r="BG18" s="109">
        <f>IF(dec!F17="","",dec!F17)</f>
      </c>
      <c r="BH18" s="29">
        <f t="shared" si="35"/>
      </c>
    </row>
    <row r="19" spans="1:60" s="8" customFormat="1" ht="19.5" customHeight="1">
      <c r="A19" s="15">
        <f t="shared" si="0"/>
        <v>2</v>
      </c>
      <c r="B19" s="100">
        <f t="shared" si="1"/>
        <v>43115</v>
      </c>
      <c r="C19" s="92">
        <v>15</v>
      </c>
      <c r="D19" s="99">
        <f>IF(jan!F18="","",jan!F18)</f>
      </c>
      <c r="E19" s="30">
        <f t="shared" si="2"/>
      </c>
      <c r="F19" s="15">
        <f t="shared" si="3"/>
        <v>5</v>
      </c>
      <c r="G19" s="110">
        <f t="shared" si="4"/>
        <v>43146</v>
      </c>
      <c r="H19" s="108">
        <v>15</v>
      </c>
      <c r="I19" s="109" t="str">
        <f>IF(fév!F18="","",fév!F18)</f>
        <v>NEGO
COMMI</v>
      </c>
      <c r="J19" s="29">
        <f t="shared" si="5"/>
      </c>
      <c r="K19" s="15">
        <f t="shared" si="6"/>
        <v>5</v>
      </c>
      <c r="L19" s="107">
        <f t="shared" si="7"/>
        <v>43174</v>
      </c>
      <c r="M19" s="108">
        <v>15</v>
      </c>
      <c r="N19" s="109" t="str">
        <f>IF(mar!F18="","",mar!F18)</f>
        <v>NEGO</v>
      </c>
      <c r="O19" s="29">
        <f t="shared" si="8"/>
      </c>
      <c r="P19" s="15">
        <f t="shared" si="9"/>
        <v>1</v>
      </c>
      <c r="Q19" s="110">
        <f t="shared" si="10"/>
        <v>43205</v>
      </c>
      <c r="R19" s="108">
        <v>15</v>
      </c>
      <c r="S19" s="109">
        <f>IF(avr!F18="","",avr!F18)</f>
      </c>
      <c r="T19" s="29">
        <f t="shared" si="11"/>
      </c>
      <c r="U19" s="15">
        <f t="shared" si="12"/>
        <v>3</v>
      </c>
      <c r="V19" s="107">
        <f t="shared" si="13"/>
        <v>43235</v>
      </c>
      <c r="W19" s="108">
        <v>15</v>
      </c>
      <c r="X19" s="109">
        <f>IF(mai!F18="","",mai!F18)</f>
      </c>
      <c r="Y19" s="29">
        <f t="shared" si="14"/>
      </c>
      <c r="Z19" s="15">
        <f t="shared" si="15"/>
        <v>6</v>
      </c>
      <c r="AA19" s="107">
        <f t="shared" si="16"/>
        <v>43266</v>
      </c>
      <c r="AB19" s="108">
        <v>15</v>
      </c>
      <c r="AC19" s="109" t="str">
        <f>IF(juin!F18="","",juin!F18)</f>
        <v>NEGO
COMMI</v>
      </c>
      <c r="AD19" s="29">
        <f t="shared" si="17"/>
      </c>
      <c r="AE19" s="15">
        <f t="shared" si="18"/>
        <v>1</v>
      </c>
      <c r="AF19" s="110">
        <f t="shared" si="19"/>
        <v>43296</v>
      </c>
      <c r="AG19" s="108">
        <v>15</v>
      </c>
      <c r="AH19" s="122">
        <f>IF(juil!F18="","",juil!F18)</f>
      </c>
      <c r="AI19" s="29">
        <f t="shared" si="20"/>
      </c>
      <c r="AJ19" s="15">
        <f t="shared" si="21"/>
        <v>4</v>
      </c>
      <c r="AK19" s="110">
        <f t="shared" si="22"/>
        <v>43327</v>
      </c>
      <c r="AL19" s="108">
        <v>15</v>
      </c>
      <c r="AM19" s="122">
        <f>IF(aou!F18="","",aou!F18)</f>
      </c>
      <c r="AN19" s="29">
        <f t="shared" si="23"/>
        <v>1</v>
      </c>
      <c r="AO19" s="15">
        <f t="shared" si="24"/>
        <v>7</v>
      </c>
      <c r="AP19" s="107">
        <f t="shared" si="25"/>
        <v>43358</v>
      </c>
      <c r="AQ19" s="108">
        <v>15</v>
      </c>
      <c r="AR19" s="109">
        <f>IF(sep!F18="","",sep!F18)</f>
      </c>
      <c r="AS19" s="29">
        <f t="shared" si="26"/>
      </c>
      <c r="AT19" s="15">
        <f t="shared" si="27"/>
        <v>2</v>
      </c>
      <c r="AU19" s="107">
        <f t="shared" si="28"/>
        <v>43388</v>
      </c>
      <c r="AV19" s="108">
        <v>15</v>
      </c>
      <c r="AW19" s="109">
        <f>IF(oct!F18="","",oct!F18)</f>
      </c>
      <c r="AX19" s="29">
        <f t="shared" si="29"/>
      </c>
      <c r="AY19" s="15">
        <f t="shared" si="30"/>
        <v>5</v>
      </c>
      <c r="AZ19" s="107">
        <f t="shared" si="31"/>
        <v>43419</v>
      </c>
      <c r="BA19" s="108">
        <v>15</v>
      </c>
      <c r="BB19" s="109">
        <f>IF(nov!F18="","",nov!F18)</f>
      </c>
      <c r="BC19" s="29">
        <f t="shared" si="32"/>
      </c>
      <c r="BD19" s="15">
        <f t="shared" si="33"/>
        <v>7</v>
      </c>
      <c r="BE19" s="107">
        <f t="shared" si="34"/>
        <v>43449</v>
      </c>
      <c r="BF19" s="108">
        <v>15</v>
      </c>
      <c r="BG19" s="109">
        <f>IF(dec!F18="","",dec!F18)</f>
      </c>
      <c r="BH19" s="29">
        <f t="shared" si="35"/>
      </c>
    </row>
    <row r="20" spans="1:60" s="8" customFormat="1" ht="19.5" customHeight="1">
      <c r="A20" s="15">
        <f t="shared" si="0"/>
        <v>3</v>
      </c>
      <c r="B20" s="100">
        <f t="shared" si="1"/>
        <v>43116</v>
      </c>
      <c r="C20" s="92">
        <v>16</v>
      </c>
      <c r="D20" s="99">
        <f>IF(jan!F19="","",jan!F19)</f>
      </c>
      <c r="E20" s="30">
        <f t="shared" si="2"/>
      </c>
      <c r="F20" s="15">
        <f t="shared" si="3"/>
        <v>6</v>
      </c>
      <c r="G20" s="110">
        <f t="shared" si="4"/>
        <v>43147</v>
      </c>
      <c r="H20" s="108">
        <v>16</v>
      </c>
      <c r="I20" s="109" t="str">
        <f>IF(fév!F19="","",fév!F19)</f>
        <v>NEGO
</v>
      </c>
      <c r="J20" s="29">
        <f t="shared" si="5"/>
      </c>
      <c r="K20" s="15">
        <f t="shared" si="6"/>
        <v>6</v>
      </c>
      <c r="L20" s="107">
        <f t="shared" si="7"/>
        <v>43175</v>
      </c>
      <c r="M20" s="108">
        <v>16</v>
      </c>
      <c r="N20" s="109" t="str">
        <f>IF(mar!F19="","",mar!F19)</f>
        <v>NEGO
COMMI</v>
      </c>
      <c r="O20" s="29">
        <f t="shared" si="8"/>
      </c>
      <c r="P20" s="15">
        <f t="shared" si="9"/>
        <v>2</v>
      </c>
      <c r="Q20" s="110">
        <f t="shared" si="10"/>
        <v>43206</v>
      </c>
      <c r="R20" s="108">
        <v>16</v>
      </c>
      <c r="S20" s="109">
        <f>IF(avr!F19="","",avr!F19)</f>
      </c>
      <c r="T20" s="29">
        <f t="shared" si="11"/>
      </c>
      <c r="U20" s="15">
        <f t="shared" si="12"/>
        <v>4</v>
      </c>
      <c r="V20" s="107">
        <f t="shared" si="13"/>
        <v>43236</v>
      </c>
      <c r="W20" s="108">
        <v>16</v>
      </c>
      <c r="X20" s="109">
        <f>IF(mai!F19="","",mai!F19)</f>
      </c>
      <c r="Y20" s="29">
        <f t="shared" si="14"/>
      </c>
      <c r="Z20" s="15">
        <f t="shared" si="15"/>
        <v>7</v>
      </c>
      <c r="AA20" s="107">
        <f t="shared" si="16"/>
        <v>43267</v>
      </c>
      <c r="AB20" s="108">
        <v>16</v>
      </c>
      <c r="AC20" s="109">
        <f>IF(juin!F19="","",juin!F19)</f>
      </c>
      <c r="AD20" s="29">
        <f t="shared" si="17"/>
      </c>
      <c r="AE20" s="15">
        <f t="shared" si="18"/>
        <v>2</v>
      </c>
      <c r="AF20" s="110">
        <f t="shared" si="19"/>
        <v>43297</v>
      </c>
      <c r="AG20" s="108">
        <v>16</v>
      </c>
      <c r="AH20" s="122">
        <f>IF(juil!F19="","",juil!F19)</f>
      </c>
      <c r="AI20" s="29">
        <f t="shared" si="20"/>
      </c>
      <c r="AJ20" s="15">
        <f t="shared" si="21"/>
        <v>5</v>
      </c>
      <c r="AK20" s="110">
        <f t="shared" si="22"/>
        <v>43328</v>
      </c>
      <c r="AL20" s="108">
        <v>16</v>
      </c>
      <c r="AM20" s="122">
        <f>IF(aou!F19="","",aou!F19)</f>
      </c>
      <c r="AN20" s="29">
        <f t="shared" si="23"/>
      </c>
      <c r="AO20" s="15">
        <f t="shared" si="24"/>
        <v>1</v>
      </c>
      <c r="AP20" s="107">
        <f t="shared" si="25"/>
        <v>43359</v>
      </c>
      <c r="AQ20" s="108">
        <v>16</v>
      </c>
      <c r="AR20" s="109">
        <f>IF(sep!F19="","",sep!F19)</f>
      </c>
      <c r="AS20" s="29">
        <f t="shared" si="26"/>
      </c>
      <c r="AT20" s="15">
        <f t="shared" si="27"/>
        <v>3</v>
      </c>
      <c r="AU20" s="107">
        <f t="shared" si="28"/>
        <v>43389</v>
      </c>
      <c r="AV20" s="108">
        <v>16</v>
      </c>
      <c r="AW20" s="109">
        <f>IF(oct!F19="","",oct!F19)</f>
      </c>
      <c r="AX20" s="29">
        <f t="shared" si="29"/>
      </c>
      <c r="AY20" s="15">
        <f t="shared" si="30"/>
        <v>6</v>
      </c>
      <c r="AZ20" s="107">
        <f t="shared" si="31"/>
        <v>43420</v>
      </c>
      <c r="BA20" s="108">
        <v>16</v>
      </c>
      <c r="BB20" s="109">
        <f>IF(nov!F19="","",nov!F19)</f>
      </c>
      <c r="BC20" s="29">
        <f t="shared" si="32"/>
      </c>
      <c r="BD20" s="15">
        <f t="shared" si="33"/>
        <v>1</v>
      </c>
      <c r="BE20" s="107">
        <f t="shared" si="34"/>
        <v>43450</v>
      </c>
      <c r="BF20" s="108">
        <v>16</v>
      </c>
      <c r="BG20" s="109">
        <f>IF(dec!F19="","",dec!F19)</f>
      </c>
      <c r="BH20" s="29">
        <f t="shared" si="35"/>
      </c>
    </row>
    <row r="21" spans="1:60" s="8" customFormat="1" ht="19.5" customHeight="1">
      <c r="A21" s="15">
        <f t="shared" si="0"/>
        <v>4</v>
      </c>
      <c r="B21" s="100">
        <f t="shared" si="1"/>
        <v>43117</v>
      </c>
      <c r="C21" s="92">
        <v>17</v>
      </c>
      <c r="D21" s="99">
        <f>IF(jan!F20="","",jan!F20)</f>
      </c>
      <c r="E21" s="30">
        <f t="shared" si="2"/>
      </c>
      <c r="F21" s="15">
        <f t="shared" si="3"/>
        <v>7</v>
      </c>
      <c r="G21" s="110">
        <f t="shared" si="4"/>
        <v>43148</v>
      </c>
      <c r="H21" s="108">
        <v>17</v>
      </c>
      <c r="I21" s="109">
        <f>IF(fév!F20="","",fév!F20)</f>
      </c>
      <c r="J21" s="29">
        <f t="shared" si="5"/>
      </c>
      <c r="K21" s="15">
        <f t="shared" si="6"/>
        <v>7</v>
      </c>
      <c r="L21" s="107">
        <f t="shared" si="7"/>
        <v>43176</v>
      </c>
      <c r="M21" s="108">
        <v>17</v>
      </c>
      <c r="N21" s="109">
        <f>IF(mar!F20="","",mar!F20)</f>
      </c>
      <c r="O21" s="29">
        <f t="shared" si="8"/>
      </c>
      <c r="P21" s="15">
        <f t="shared" si="9"/>
        <v>3</v>
      </c>
      <c r="Q21" s="110">
        <f t="shared" si="10"/>
        <v>43207</v>
      </c>
      <c r="R21" s="108">
        <v>17</v>
      </c>
      <c r="S21" s="109">
        <f>IF(avr!F20="","",avr!F20)</f>
      </c>
      <c r="T21" s="29">
        <f t="shared" si="11"/>
      </c>
      <c r="U21" s="15">
        <f t="shared" si="12"/>
        <v>5</v>
      </c>
      <c r="V21" s="107">
        <f t="shared" si="13"/>
        <v>43237</v>
      </c>
      <c r="W21" s="108">
        <v>17</v>
      </c>
      <c r="X21" s="109" t="str">
        <f>IF(mai!F20="","",mai!F20)</f>
        <v>FONDS
NEGO</v>
      </c>
      <c r="Y21" s="29">
        <f t="shared" si="14"/>
      </c>
      <c r="Z21" s="15">
        <f t="shared" si="15"/>
        <v>1</v>
      </c>
      <c r="AA21" s="107">
        <f t="shared" si="16"/>
        <v>43268</v>
      </c>
      <c r="AB21" s="108">
        <v>17</v>
      </c>
      <c r="AC21" s="109">
        <f>IF(juin!F20="","",juin!F20)</f>
      </c>
      <c r="AD21" s="29">
        <f t="shared" si="17"/>
      </c>
      <c r="AE21" s="15">
        <f t="shared" si="18"/>
        <v>3</v>
      </c>
      <c r="AF21" s="110">
        <f t="shared" si="19"/>
        <v>43298</v>
      </c>
      <c r="AG21" s="108">
        <v>17</v>
      </c>
      <c r="AH21" s="122">
        <f>IF(juil!F20="","",juil!F20)</f>
      </c>
      <c r="AI21" s="29">
        <f t="shared" si="20"/>
      </c>
      <c r="AJ21" s="15">
        <f t="shared" si="21"/>
        <v>6</v>
      </c>
      <c r="AK21" s="110">
        <f t="shared" si="22"/>
        <v>43329</v>
      </c>
      <c r="AL21" s="108">
        <v>17</v>
      </c>
      <c r="AM21" s="122">
        <f>IF(aou!F20="","",aou!F20)</f>
      </c>
      <c r="AN21" s="29">
        <f t="shared" si="23"/>
      </c>
      <c r="AO21" s="15">
        <f t="shared" si="24"/>
        <v>2</v>
      </c>
      <c r="AP21" s="107">
        <f t="shared" si="25"/>
        <v>43360</v>
      </c>
      <c r="AQ21" s="108">
        <v>17</v>
      </c>
      <c r="AR21" s="109">
        <f>IF(sep!F20="","",sep!F20)</f>
      </c>
      <c r="AS21" s="29">
        <f t="shared" si="26"/>
      </c>
      <c r="AT21" s="15">
        <f t="shared" si="27"/>
        <v>4</v>
      </c>
      <c r="AU21" s="107">
        <f t="shared" si="28"/>
        <v>43390</v>
      </c>
      <c r="AV21" s="108">
        <v>17</v>
      </c>
      <c r="AW21" s="109">
        <f>IF(oct!F20="","",oct!F20)</f>
      </c>
      <c r="AX21" s="29">
        <f t="shared" si="29"/>
      </c>
      <c r="AY21" s="15">
        <f t="shared" si="30"/>
        <v>7</v>
      </c>
      <c r="AZ21" s="107">
        <f t="shared" si="31"/>
        <v>43421</v>
      </c>
      <c r="BA21" s="108">
        <v>17</v>
      </c>
      <c r="BB21" s="109">
        <f>IF(nov!F20="","",nov!F20)</f>
      </c>
      <c r="BC21" s="29">
        <f t="shared" si="32"/>
      </c>
      <c r="BD21" s="15">
        <f t="shared" si="33"/>
        <v>2</v>
      </c>
      <c r="BE21" s="107">
        <f t="shared" si="34"/>
        <v>43451</v>
      </c>
      <c r="BF21" s="108">
        <v>17</v>
      </c>
      <c r="BG21" s="109">
        <f>IF(dec!F20="","",dec!F20)</f>
      </c>
      <c r="BH21" s="29">
        <f t="shared" si="35"/>
      </c>
    </row>
    <row r="22" spans="1:60" s="8" customFormat="1" ht="19.5" customHeight="1">
      <c r="A22" s="15">
        <f t="shared" si="0"/>
        <v>5</v>
      </c>
      <c r="B22" s="100">
        <f t="shared" si="1"/>
        <v>43118</v>
      </c>
      <c r="C22" s="92">
        <v>18</v>
      </c>
      <c r="D22" s="99" t="str">
        <f>IF(jan!F21="","",jan!F21)</f>
        <v>NEGO
COMMI</v>
      </c>
      <c r="E22" s="30">
        <f t="shared" si="2"/>
      </c>
      <c r="F22" s="15">
        <f t="shared" si="3"/>
        <v>1</v>
      </c>
      <c r="G22" s="110">
        <f t="shared" si="4"/>
        <v>43149</v>
      </c>
      <c r="H22" s="108">
        <v>18</v>
      </c>
      <c r="I22" s="109">
        <f>IF(fév!F21="","",fév!F21)</f>
      </c>
      <c r="J22" s="29">
        <f t="shared" si="5"/>
      </c>
      <c r="K22" s="15">
        <f t="shared" si="6"/>
        <v>1</v>
      </c>
      <c r="L22" s="107">
        <f t="shared" si="7"/>
        <v>43177</v>
      </c>
      <c r="M22" s="108">
        <v>18</v>
      </c>
      <c r="N22" s="109">
        <f>IF(mar!F21="","",mar!F21)</f>
      </c>
      <c r="O22" s="29">
        <f t="shared" si="8"/>
      </c>
      <c r="P22" s="15">
        <f t="shared" si="9"/>
        <v>4</v>
      </c>
      <c r="Q22" s="107">
        <f t="shared" si="10"/>
        <v>43208</v>
      </c>
      <c r="R22" s="108">
        <v>18</v>
      </c>
      <c r="S22" s="109" t="e">
        <f>IF(avr!#REF!="","",avr!#REF!)</f>
        <v>#REF!</v>
      </c>
      <c r="T22" s="29">
        <f t="shared" si="11"/>
      </c>
      <c r="U22" s="15">
        <f t="shared" si="12"/>
        <v>6</v>
      </c>
      <c r="V22" s="107">
        <f t="shared" si="13"/>
        <v>43238</v>
      </c>
      <c r="W22" s="108">
        <v>18</v>
      </c>
      <c r="X22" s="109" t="str">
        <f>IF(mai!F21="","",mai!F21)</f>
        <v>NEGO
COMMI</v>
      </c>
      <c r="Y22" s="29">
        <f t="shared" si="14"/>
      </c>
      <c r="Z22" s="15">
        <f t="shared" si="15"/>
        <v>2</v>
      </c>
      <c r="AA22" s="107">
        <f t="shared" si="16"/>
        <v>43269</v>
      </c>
      <c r="AB22" s="108">
        <v>18</v>
      </c>
      <c r="AC22" s="109">
        <f>IF(juin!F21="","",juin!F21)</f>
      </c>
      <c r="AD22" s="29">
        <f t="shared" si="17"/>
      </c>
      <c r="AE22" s="15">
        <f t="shared" si="18"/>
        <v>4</v>
      </c>
      <c r="AF22" s="110">
        <f t="shared" si="19"/>
        <v>43299</v>
      </c>
      <c r="AG22" s="108">
        <v>18</v>
      </c>
      <c r="AH22" s="122">
        <f>IF(juil!F21="","",juil!F21)</f>
      </c>
      <c r="AI22" s="29">
        <f t="shared" si="20"/>
      </c>
      <c r="AJ22" s="15">
        <f t="shared" si="21"/>
        <v>7</v>
      </c>
      <c r="AK22" s="110">
        <f t="shared" si="22"/>
        <v>43330</v>
      </c>
      <c r="AL22" s="108">
        <v>18</v>
      </c>
      <c r="AM22" s="122">
        <f>IF(aou!F21="","",aou!F21)</f>
      </c>
      <c r="AN22" s="29">
        <f t="shared" si="23"/>
      </c>
      <c r="AO22" s="15">
        <f t="shared" si="24"/>
        <v>3</v>
      </c>
      <c r="AP22" s="107">
        <f t="shared" si="25"/>
        <v>43361</v>
      </c>
      <c r="AQ22" s="108">
        <v>18</v>
      </c>
      <c r="AR22" s="109">
        <f>IF(sep!F21="","",sep!F21)</f>
      </c>
      <c r="AS22" s="29">
        <f t="shared" si="26"/>
      </c>
      <c r="AT22" s="15">
        <f t="shared" si="27"/>
        <v>5</v>
      </c>
      <c r="AU22" s="107">
        <f t="shared" si="28"/>
        <v>43391</v>
      </c>
      <c r="AV22" s="108">
        <v>18</v>
      </c>
      <c r="AW22" s="109">
        <f>IF(oct!F21="","",oct!F21)</f>
      </c>
      <c r="AX22" s="29">
        <f t="shared" si="29"/>
      </c>
      <c r="AY22" s="15">
        <f t="shared" si="30"/>
        <v>1</v>
      </c>
      <c r="AZ22" s="107">
        <f t="shared" si="31"/>
        <v>43422</v>
      </c>
      <c r="BA22" s="108">
        <v>18</v>
      </c>
      <c r="BB22" s="109">
        <f>IF(nov!F21="","",nov!F21)</f>
      </c>
      <c r="BC22" s="29">
        <f t="shared" si="32"/>
      </c>
      <c r="BD22" s="15">
        <f t="shared" si="33"/>
        <v>3</v>
      </c>
      <c r="BE22" s="107">
        <f t="shared" si="34"/>
        <v>43452</v>
      </c>
      <c r="BF22" s="108">
        <v>18</v>
      </c>
      <c r="BG22" s="109">
        <f>IF(dec!F21="","",dec!F21)</f>
      </c>
      <c r="BH22" s="29">
        <f t="shared" si="35"/>
      </c>
    </row>
    <row r="23" spans="1:60" s="8" customFormat="1" ht="19.5" customHeight="1">
      <c r="A23" s="15">
        <f t="shared" si="0"/>
        <v>6</v>
      </c>
      <c r="B23" s="100">
        <f t="shared" si="1"/>
        <v>43119</v>
      </c>
      <c r="C23" s="92">
        <v>19</v>
      </c>
      <c r="D23" s="99" t="str">
        <f>IF(jan!F22="","",jan!F22)</f>
        <v>COMMI</v>
      </c>
      <c r="E23" s="30">
        <f t="shared" si="2"/>
      </c>
      <c r="F23" s="15">
        <f t="shared" si="3"/>
        <v>2</v>
      </c>
      <c r="G23" s="110">
        <f t="shared" si="4"/>
        <v>43150</v>
      </c>
      <c r="H23" s="108">
        <v>19</v>
      </c>
      <c r="I23" s="109">
        <f>IF(fév!F22="","",fév!F22)</f>
      </c>
      <c r="J23" s="29">
        <f t="shared" si="5"/>
      </c>
      <c r="K23" s="15">
        <f t="shared" si="6"/>
        <v>2</v>
      </c>
      <c r="L23" s="107">
        <f t="shared" si="7"/>
        <v>43178</v>
      </c>
      <c r="M23" s="108">
        <v>19</v>
      </c>
      <c r="N23" s="109">
        <f>IF(mar!F22="","",mar!F22)</f>
      </c>
      <c r="O23" s="29">
        <f t="shared" si="8"/>
      </c>
      <c r="P23" s="15">
        <f t="shared" si="9"/>
        <v>5</v>
      </c>
      <c r="Q23" s="107">
        <f t="shared" si="10"/>
        <v>43209</v>
      </c>
      <c r="R23" s="108">
        <v>19</v>
      </c>
      <c r="S23" s="109">
        <f>IF(avr!F22="","",avr!F22)</f>
      </c>
      <c r="T23" s="29">
        <f t="shared" si="11"/>
      </c>
      <c r="U23" s="15">
        <f t="shared" si="12"/>
        <v>7</v>
      </c>
      <c r="V23" s="107">
        <f t="shared" si="13"/>
        <v>43239</v>
      </c>
      <c r="W23" s="108">
        <v>19</v>
      </c>
      <c r="X23" s="109">
        <f>IF(mai!F22="","",mai!F22)</f>
      </c>
      <c r="Y23" s="29">
        <f t="shared" si="14"/>
      </c>
      <c r="Z23" s="15">
        <f t="shared" si="15"/>
        <v>3</v>
      </c>
      <c r="AA23" s="107">
        <f t="shared" si="16"/>
        <v>43270</v>
      </c>
      <c r="AB23" s="108">
        <v>19</v>
      </c>
      <c r="AC23" s="109">
        <f>IF(juin!F22="","",juin!F22)</f>
      </c>
      <c r="AD23" s="29">
        <f t="shared" si="17"/>
      </c>
      <c r="AE23" s="15">
        <f t="shared" si="18"/>
        <v>5</v>
      </c>
      <c r="AF23" s="110">
        <f t="shared" si="19"/>
        <v>43300</v>
      </c>
      <c r="AG23" s="108">
        <v>19</v>
      </c>
      <c r="AH23" s="122">
        <f>IF(juil!F22="","",juil!F22)</f>
      </c>
      <c r="AI23" s="29">
        <f t="shared" si="20"/>
      </c>
      <c r="AJ23" s="15">
        <f t="shared" si="21"/>
        <v>1</v>
      </c>
      <c r="AK23" s="110">
        <f t="shared" si="22"/>
        <v>43331</v>
      </c>
      <c r="AL23" s="108">
        <v>19</v>
      </c>
      <c r="AM23" s="122">
        <f>IF(aou!F22="","",aou!F22)</f>
      </c>
      <c r="AN23" s="29">
        <f t="shared" si="23"/>
      </c>
      <c r="AO23" s="15">
        <f t="shared" si="24"/>
        <v>4</v>
      </c>
      <c r="AP23" s="107">
        <f t="shared" si="25"/>
        <v>43362</v>
      </c>
      <c r="AQ23" s="108">
        <v>19</v>
      </c>
      <c r="AR23" s="109">
        <f>IF(sep!F22="","",sep!F22)</f>
      </c>
      <c r="AS23" s="29">
        <f t="shared" si="26"/>
      </c>
      <c r="AT23" s="15">
        <f t="shared" si="27"/>
        <v>6</v>
      </c>
      <c r="AU23" s="107">
        <f t="shared" si="28"/>
        <v>43392</v>
      </c>
      <c r="AV23" s="108">
        <v>19</v>
      </c>
      <c r="AW23" s="109">
        <f>IF(oct!F22="","",oct!F22)</f>
      </c>
      <c r="AX23" s="29">
        <f t="shared" si="29"/>
      </c>
      <c r="AY23" s="15">
        <f t="shared" si="30"/>
        <v>2</v>
      </c>
      <c r="AZ23" s="107">
        <f t="shared" si="31"/>
        <v>43423</v>
      </c>
      <c r="BA23" s="108">
        <v>19</v>
      </c>
      <c r="BB23" s="109">
        <f>IF(nov!F22="","",nov!F22)</f>
      </c>
      <c r="BC23" s="29">
        <f t="shared" si="32"/>
      </c>
      <c r="BD23" s="15">
        <f t="shared" si="33"/>
        <v>4</v>
      </c>
      <c r="BE23" s="107">
        <f t="shared" si="34"/>
        <v>43453</v>
      </c>
      <c r="BF23" s="108">
        <v>19</v>
      </c>
      <c r="BG23" s="109">
        <f>IF(dec!F22="","",dec!F22)</f>
      </c>
      <c r="BH23" s="29">
        <f t="shared" si="35"/>
      </c>
    </row>
    <row r="24" spans="1:60" s="8" customFormat="1" ht="19.5" customHeight="1">
      <c r="A24" s="15">
        <f t="shared" si="0"/>
        <v>7</v>
      </c>
      <c r="B24" s="100">
        <f t="shared" si="1"/>
        <v>43120</v>
      </c>
      <c r="C24" s="92">
        <v>20</v>
      </c>
      <c r="D24" s="99">
        <f>IF(jan!F23="","",jan!F23)</f>
      </c>
      <c r="E24" s="30">
        <f t="shared" si="2"/>
      </c>
      <c r="F24" s="15">
        <f t="shared" si="3"/>
        <v>3</v>
      </c>
      <c r="G24" s="110">
        <f t="shared" si="4"/>
        <v>43151</v>
      </c>
      <c r="H24" s="108">
        <v>20</v>
      </c>
      <c r="I24" s="109">
        <f>IF(fév!F23="","",fév!F23)</f>
      </c>
      <c r="J24" s="29">
        <f t="shared" si="5"/>
      </c>
      <c r="K24" s="15">
        <f t="shared" si="6"/>
        <v>3</v>
      </c>
      <c r="L24" s="107">
        <f t="shared" si="7"/>
        <v>43179</v>
      </c>
      <c r="M24" s="108">
        <v>20</v>
      </c>
      <c r="N24" s="109">
        <f>IF(mar!F23="","",mar!F23)</f>
      </c>
      <c r="O24" s="29">
        <f t="shared" si="8"/>
      </c>
      <c r="P24" s="15">
        <f t="shared" si="9"/>
        <v>6</v>
      </c>
      <c r="Q24" s="107">
        <f t="shared" si="10"/>
        <v>43210</v>
      </c>
      <c r="R24" s="108">
        <v>20</v>
      </c>
      <c r="S24" s="109">
        <f>IF(avr!F23="","",avr!F23)</f>
      </c>
      <c r="T24" s="29">
        <f t="shared" si="11"/>
      </c>
      <c r="U24" s="15">
        <f t="shared" si="12"/>
        <v>1</v>
      </c>
      <c r="V24" s="107">
        <f t="shared" si="13"/>
        <v>43240</v>
      </c>
      <c r="W24" s="108">
        <v>20</v>
      </c>
      <c r="X24" s="109">
        <f>IF(mai!F23="","",mai!F23)</f>
      </c>
      <c r="Y24" s="29">
        <f t="shared" si="14"/>
        <v>1</v>
      </c>
      <c r="Z24" s="15">
        <f t="shared" si="15"/>
        <v>4</v>
      </c>
      <c r="AA24" s="107">
        <f t="shared" si="16"/>
        <v>43271</v>
      </c>
      <c r="AB24" s="108">
        <v>20</v>
      </c>
      <c r="AC24" s="109">
        <f>IF(juin!F23="","",juin!F23)</f>
      </c>
      <c r="AD24" s="29">
        <f t="shared" si="17"/>
      </c>
      <c r="AE24" s="15">
        <f t="shared" si="18"/>
        <v>6</v>
      </c>
      <c r="AF24" s="110">
        <f t="shared" si="19"/>
        <v>43301</v>
      </c>
      <c r="AG24" s="108">
        <v>20</v>
      </c>
      <c r="AH24" s="122">
        <f>IF(juil!F23="","",juil!F23)</f>
      </c>
      <c r="AI24" s="29">
        <f t="shared" si="20"/>
      </c>
      <c r="AJ24" s="15">
        <f t="shared" si="21"/>
        <v>2</v>
      </c>
      <c r="AK24" s="110">
        <f t="shared" si="22"/>
        <v>43332</v>
      </c>
      <c r="AL24" s="108">
        <v>20</v>
      </c>
      <c r="AM24" s="122">
        <f>IF(aou!F23="","",aou!F23)</f>
      </c>
      <c r="AN24" s="29">
        <f t="shared" si="23"/>
      </c>
      <c r="AO24" s="15">
        <f t="shared" si="24"/>
        <v>5</v>
      </c>
      <c r="AP24" s="107">
        <f t="shared" si="25"/>
        <v>43363</v>
      </c>
      <c r="AQ24" s="108">
        <v>20</v>
      </c>
      <c r="AR24" s="109">
        <f>IF(sep!F23="","",sep!F23)</f>
      </c>
      <c r="AS24" s="29">
        <f t="shared" si="26"/>
      </c>
      <c r="AT24" s="15">
        <f t="shared" si="27"/>
        <v>7</v>
      </c>
      <c r="AU24" s="107">
        <f t="shared" si="28"/>
        <v>43393</v>
      </c>
      <c r="AV24" s="108">
        <v>20</v>
      </c>
      <c r="AW24" s="109">
        <f>IF(oct!F23="","",oct!F23)</f>
      </c>
      <c r="AX24" s="29">
        <f t="shared" si="29"/>
      </c>
      <c r="AY24" s="15">
        <f t="shared" si="30"/>
        <v>3</v>
      </c>
      <c r="AZ24" s="107">
        <f t="shared" si="31"/>
        <v>43424</v>
      </c>
      <c r="BA24" s="108">
        <v>20</v>
      </c>
      <c r="BB24" s="109">
        <f>IF(nov!F23="","",nov!F23)</f>
      </c>
      <c r="BC24" s="29">
        <f t="shared" si="32"/>
      </c>
      <c r="BD24" s="15">
        <f t="shared" si="33"/>
        <v>5</v>
      </c>
      <c r="BE24" s="110">
        <f t="shared" si="34"/>
        <v>43454</v>
      </c>
      <c r="BF24" s="108">
        <v>20</v>
      </c>
      <c r="BG24" s="109">
        <f>IF(dec!F23="","",dec!F23)</f>
      </c>
      <c r="BH24" s="29">
        <f t="shared" si="35"/>
      </c>
    </row>
    <row r="25" spans="1:60" s="8" customFormat="1" ht="19.5" customHeight="1">
      <c r="A25" s="15">
        <f t="shared" si="0"/>
        <v>1</v>
      </c>
      <c r="B25" s="100">
        <f t="shared" si="1"/>
        <v>43121</v>
      </c>
      <c r="C25" s="92">
        <v>21</v>
      </c>
      <c r="D25" s="99">
        <f>IF(jan!F24="","",jan!F24)</f>
      </c>
      <c r="E25" s="30">
        <f t="shared" si="2"/>
      </c>
      <c r="F25" s="15">
        <f t="shared" si="3"/>
        <v>4</v>
      </c>
      <c r="G25" s="111">
        <f t="shared" si="4"/>
        <v>43152</v>
      </c>
      <c r="H25" s="108">
        <v>21</v>
      </c>
      <c r="I25" s="109">
        <f>IF(fév!F24="","",fév!F24)</f>
      </c>
      <c r="J25" s="29">
        <f t="shared" si="5"/>
      </c>
      <c r="K25" s="15">
        <f t="shared" si="6"/>
        <v>4</v>
      </c>
      <c r="L25" s="107">
        <f t="shared" si="7"/>
        <v>43180</v>
      </c>
      <c r="M25" s="108">
        <v>21</v>
      </c>
      <c r="N25" s="109" t="str">
        <f>IF(mar!F24="","",mar!F24)</f>
        <v>CCE</v>
      </c>
      <c r="O25" s="29">
        <f t="shared" si="8"/>
      </c>
      <c r="P25" s="15">
        <f t="shared" si="9"/>
        <v>7</v>
      </c>
      <c r="Q25" s="107">
        <f t="shared" si="10"/>
        <v>43211</v>
      </c>
      <c r="R25" s="108">
        <v>21</v>
      </c>
      <c r="S25" s="109">
        <f>IF(avr!F24="","",avr!F24)</f>
      </c>
      <c r="T25" s="29">
        <f t="shared" si="11"/>
      </c>
      <c r="U25" s="15">
        <f t="shared" si="12"/>
        <v>2</v>
      </c>
      <c r="V25" s="107">
        <f t="shared" si="13"/>
        <v>43241</v>
      </c>
      <c r="W25" s="108">
        <v>21</v>
      </c>
      <c r="X25" s="109">
        <f>IF(mai!F24="","",mai!F24)</f>
      </c>
      <c r="Y25" s="29">
        <f t="shared" si="14"/>
        <v>1</v>
      </c>
      <c r="Z25" s="15">
        <f t="shared" si="15"/>
        <v>5</v>
      </c>
      <c r="AA25" s="107">
        <f t="shared" si="16"/>
        <v>43272</v>
      </c>
      <c r="AB25" s="108">
        <v>21</v>
      </c>
      <c r="AC25" s="109">
        <f>IF(juin!F24="","",juin!F24)</f>
      </c>
      <c r="AD25" s="29">
        <f t="shared" si="17"/>
      </c>
      <c r="AE25" s="15">
        <f t="shared" si="18"/>
        <v>7</v>
      </c>
      <c r="AF25" s="110">
        <f t="shared" si="19"/>
        <v>43302</v>
      </c>
      <c r="AG25" s="108">
        <v>21</v>
      </c>
      <c r="AH25" s="122">
        <f>IF(juil!F24="","",juil!F24)</f>
      </c>
      <c r="AI25" s="29">
        <f t="shared" si="20"/>
      </c>
      <c r="AJ25" s="15">
        <f t="shared" si="21"/>
        <v>3</v>
      </c>
      <c r="AK25" s="110">
        <f t="shared" si="22"/>
        <v>43333</v>
      </c>
      <c r="AL25" s="108">
        <v>21</v>
      </c>
      <c r="AM25" s="122">
        <f>IF(aou!F24="","",aou!F24)</f>
      </c>
      <c r="AN25" s="29">
        <f t="shared" si="23"/>
      </c>
      <c r="AO25" s="15">
        <f t="shared" si="24"/>
        <v>6</v>
      </c>
      <c r="AP25" s="107">
        <f t="shared" si="25"/>
        <v>43364</v>
      </c>
      <c r="AQ25" s="108">
        <v>21</v>
      </c>
      <c r="AR25" s="109">
        <f>IF(sep!F24="","",sep!F24)</f>
      </c>
      <c r="AS25" s="29">
        <f t="shared" si="26"/>
      </c>
      <c r="AT25" s="15">
        <f t="shared" si="27"/>
        <v>1</v>
      </c>
      <c r="AU25" s="107">
        <f t="shared" si="28"/>
        <v>43394</v>
      </c>
      <c r="AV25" s="108">
        <v>21</v>
      </c>
      <c r="AW25" s="109">
        <f>IF(oct!F24="","",oct!F24)</f>
      </c>
      <c r="AX25" s="29">
        <f t="shared" si="29"/>
      </c>
      <c r="AY25" s="15">
        <f t="shared" si="30"/>
        <v>4</v>
      </c>
      <c r="AZ25" s="107">
        <f t="shared" si="31"/>
        <v>43425</v>
      </c>
      <c r="BA25" s="108">
        <v>21</v>
      </c>
      <c r="BB25" s="109">
        <f>IF(nov!F24="","",nov!F24)</f>
      </c>
      <c r="BC25" s="29">
        <f t="shared" si="32"/>
      </c>
      <c r="BD25" s="15">
        <f t="shared" si="33"/>
        <v>6</v>
      </c>
      <c r="BE25" s="110">
        <f t="shared" si="34"/>
        <v>43455</v>
      </c>
      <c r="BF25" s="108">
        <v>21</v>
      </c>
      <c r="BG25" s="109">
        <f>IF(dec!F24="","",dec!F24)</f>
      </c>
      <c r="BH25" s="29">
        <f t="shared" si="35"/>
      </c>
    </row>
    <row r="26" spans="1:60" s="8" customFormat="1" ht="19.5" customHeight="1">
      <c r="A26" s="15">
        <f t="shared" si="0"/>
        <v>2</v>
      </c>
      <c r="B26" s="100">
        <f t="shared" si="1"/>
        <v>43122</v>
      </c>
      <c r="C26" s="92">
        <v>22</v>
      </c>
      <c r="D26" s="99">
        <f>IF(jan!F25="","",jan!F25)</f>
      </c>
      <c r="E26" s="30">
        <f t="shared" si="2"/>
      </c>
      <c r="F26" s="15">
        <f t="shared" si="3"/>
        <v>5</v>
      </c>
      <c r="G26" s="107">
        <f t="shared" si="4"/>
        <v>43153</v>
      </c>
      <c r="H26" s="108">
        <v>22</v>
      </c>
      <c r="I26" s="109">
        <f>IF(fév!F25="","",fév!F25)</f>
      </c>
      <c r="J26" s="29">
        <f t="shared" si="5"/>
      </c>
      <c r="K26" s="15">
        <f t="shared" si="6"/>
        <v>5</v>
      </c>
      <c r="L26" s="107">
        <f t="shared" si="7"/>
        <v>43181</v>
      </c>
      <c r="M26" s="108">
        <v>22</v>
      </c>
      <c r="N26" s="109" t="str">
        <f>IF(mar!F25="","",mar!F25)</f>
        <v>CCE</v>
      </c>
      <c r="O26" s="29">
        <f t="shared" si="8"/>
      </c>
      <c r="P26" s="15">
        <f t="shared" si="9"/>
        <v>1</v>
      </c>
      <c r="Q26" s="107">
        <f t="shared" si="10"/>
        <v>43212</v>
      </c>
      <c r="R26" s="108">
        <v>22</v>
      </c>
      <c r="S26" s="109">
        <f>IF(avr!F25="","",avr!F25)</f>
      </c>
      <c r="T26" s="29">
        <f t="shared" si="11"/>
      </c>
      <c r="U26" s="15">
        <f t="shared" si="12"/>
        <v>3</v>
      </c>
      <c r="V26" s="107">
        <f t="shared" si="13"/>
        <v>43242</v>
      </c>
      <c r="W26" s="108">
        <v>22</v>
      </c>
      <c r="X26" s="109">
        <f>IF(mai!F25="","",mai!F25)</f>
      </c>
      <c r="Y26" s="29">
        <f t="shared" si="14"/>
      </c>
      <c r="Z26" s="15">
        <f t="shared" si="15"/>
        <v>6</v>
      </c>
      <c r="AA26" s="107">
        <f t="shared" si="16"/>
        <v>43273</v>
      </c>
      <c r="AB26" s="108">
        <v>22</v>
      </c>
      <c r="AC26" s="109">
        <f>IF(juin!F25="","",juin!F25)</f>
      </c>
      <c r="AD26" s="29">
        <f t="shared" si="17"/>
      </c>
      <c r="AE26" s="15">
        <f t="shared" si="18"/>
        <v>1</v>
      </c>
      <c r="AF26" s="110">
        <f t="shared" si="19"/>
        <v>43303</v>
      </c>
      <c r="AG26" s="108">
        <v>22</v>
      </c>
      <c r="AH26" s="122">
        <f>IF(juil!F25="","",juil!F25)</f>
      </c>
      <c r="AI26" s="29">
        <f t="shared" si="20"/>
      </c>
      <c r="AJ26" s="15">
        <f t="shared" si="21"/>
        <v>4</v>
      </c>
      <c r="AK26" s="110">
        <f t="shared" si="22"/>
        <v>43334</v>
      </c>
      <c r="AL26" s="108">
        <v>22</v>
      </c>
      <c r="AM26" s="122">
        <f>IF(aou!F25="","",aou!F25)</f>
      </c>
      <c r="AN26" s="29">
        <f t="shared" si="23"/>
      </c>
      <c r="AO26" s="15">
        <f t="shared" si="24"/>
        <v>7</v>
      </c>
      <c r="AP26" s="107">
        <f t="shared" si="25"/>
        <v>43365</v>
      </c>
      <c r="AQ26" s="108">
        <v>22</v>
      </c>
      <c r="AR26" s="109">
        <f>IF(sep!F25="","",sep!F25)</f>
      </c>
      <c r="AS26" s="29">
        <f t="shared" si="26"/>
      </c>
      <c r="AT26" s="15">
        <f t="shared" si="27"/>
        <v>2</v>
      </c>
      <c r="AU26" s="107">
        <f t="shared" si="28"/>
        <v>43395</v>
      </c>
      <c r="AV26" s="108">
        <v>22</v>
      </c>
      <c r="AW26" s="109">
        <f>IF(oct!F25="","",oct!F25)</f>
      </c>
      <c r="AX26" s="29">
        <f t="shared" si="29"/>
      </c>
      <c r="AY26" s="15">
        <f t="shared" si="30"/>
        <v>5</v>
      </c>
      <c r="AZ26" s="107">
        <f t="shared" si="31"/>
        <v>43426</v>
      </c>
      <c r="BA26" s="108">
        <v>22</v>
      </c>
      <c r="BB26" s="109">
        <f>IF(nov!F25="","",nov!F25)</f>
      </c>
      <c r="BC26" s="29">
        <f t="shared" si="32"/>
      </c>
      <c r="BD26" s="15">
        <f t="shared" si="33"/>
        <v>7</v>
      </c>
      <c r="BE26" s="110">
        <f t="shared" si="34"/>
        <v>43456</v>
      </c>
      <c r="BF26" s="108">
        <v>22</v>
      </c>
      <c r="BG26" s="109">
        <f>IF(dec!F25="","",dec!F25)</f>
      </c>
      <c r="BH26" s="29">
        <f t="shared" si="35"/>
      </c>
    </row>
    <row r="27" spans="1:60" s="8" customFormat="1" ht="19.5" customHeight="1">
      <c r="A27" s="15">
        <f t="shared" si="0"/>
        <v>3</v>
      </c>
      <c r="B27" s="100">
        <f t="shared" si="1"/>
        <v>43123</v>
      </c>
      <c r="C27" s="92">
        <v>23</v>
      </c>
      <c r="D27" s="99">
        <f>IF(jan!F26="","",jan!F26)</f>
      </c>
      <c r="E27" s="30">
        <f t="shared" si="2"/>
      </c>
      <c r="F27" s="15">
        <f t="shared" si="3"/>
        <v>6</v>
      </c>
      <c r="G27" s="107">
        <f t="shared" si="4"/>
        <v>43154</v>
      </c>
      <c r="H27" s="108">
        <v>23</v>
      </c>
      <c r="I27" s="112"/>
      <c r="J27" s="29">
        <f t="shared" si="5"/>
      </c>
      <c r="K27" s="15">
        <f t="shared" si="6"/>
        <v>6</v>
      </c>
      <c r="L27" s="107">
        <f t="shared" si="7"/>
        <v>43182</v>
      </c>
      <c r="M27" s="108">
        <v>23</v>
      </c>
      <c r="N27" s="109">
        <f>IF(mar!F26="","",mar!F26)</f>
      </c>
      <c r="O27" s="29">
        <f t="shared" si="8"/>
      </c>
      <c r="P27" s="15">
        <f t="shared" si="9"/>
        <v>2</v>
      </c>
      <c r="Q27" s="107">
        <f t="shared" si="10"/>
        <v>43213</v>
      </c>
      <c r="R27" s="108">
        <v>23</v>
      </c>
      <c r="S27" s="109">
        <f>IF(avr!F26="","",avr!F26)</f>
      </c>
      <c r="T27" s="29">
        <f t="shared" si="11"/>
      </c>
      <c r="U27" s="15">
        <f t="shared" si="12"/>
        <v>4</v>
      </c>
      <c r="V27" s="107">
        <f t="shared" si="13"/>
        <v>43243</v>
      </c>
      <c r="W27" s="108">
        <v>23</v>
      </c>
      <c r="X27" s="109">
        <f>IF(mai!F26="","",mai!F26)</f>
      </c>
      <c r="Y27" s="29">
        <f t="shared" si="14"/>
      </c>
      <c r="Z27" s="15">
        <f t="shared" si="15"/>
        <v>7</v>
      </c>
      <c r="AA27" s="107">
        <f t="shared" si="16"/>
        <v>43274</v>
      </c>
      <c r="AB27" s="108">
        <v>23</v>
      </c>
      <c r="AC27" s="109">
        <f>IF(juin!F26="","",juin!F26)</f>
      </c>
      <c r="AD27" s="29">
        <f t="shared" si="17"/>
      </c>
      <c r="AE27" s="15">
        <f t="shared" si="18"/>
        <v>2</v>
      </c>
      <c r="AF27" s="110">
        <f t="shared" si="19"/>
        <v>43304</v>
      </c>
      <c r="AG27" s="108">
        <v>23</v>
      </c>
      <c r="AH27" s="122">
        <f>IF(juil!F26="","",juil!F26)</f>
      </c>
      <c r="AI27" s="29">
        <f t="shared" si="20"/>
      </c>
      <c r="AJ27" s="15">
        <f t="shared" si="21"/>
        <v>5</v>
      </c>
      <c r="AK27" s="110">
        <f t="shared" si="22"/>
        <v>43335</v>
      </c>
      <c r="AL27" s="108">
        <v>23</v>
      </c>
      <c r="AM27" s="122">
        <f>IF(aou!F26="","",aou!F26)</f>
      </c>
      <c r="AN27" s="29">
        <f t="shared" si="23"/>
      </c>
      <c r="AO27" s="15">
        <f t="shared" si="24"/>
        <v>1</v>
      </c>
      <c r="AP27" s="107">
        <f t="shared" si="25"/>
        <v>43366</v>
      </c>
      <c r="AQ27" s="108">
        <v>23</v>
      </c>
      <c r="AR27" s="109">
        <f>IF(sep!F26="","",sep!F26)</f>
      </c>
      <c r="AS27" s="29">
        <f t="shared" si="26"/>
      </c>
      <c r="AT27" s="15">
        <f t="shared" si="27"/>
        <v>3</v>
      </c>
      <c r="AU27" s="107">
        <f t="shared" si="28"/>
        <v>43396</v>
      </c>
      <c r="AV27" s="108">
        <v>23</v>
      </c>
      <c r="AW27" s="109">
        <f>IF(oct!F26="","",oct!F26)</f>
      </c>
      <c r="AX27" s="29">
        <f t="shared" si="29"/>
      </c>
      <c r="AY27" s="15">
        <f t="shared" si="30"/>
        <v>6</v>
      </c>
      <c r="AZ27" s="107">
        <f t="shared" si="31"/>
        <v>43427</v>
      </c>
      <c r="BA27" s="108">
        <v>23</v>
      </c>
      <c r="BB27" s="109">
        <f>IF(nov!F26="","",nov!F26)</f>
      </c>
      <c r="BC27" s="29">
        <f t="shared" si="32"/>
      </c>
      <c r="BD27" s="15">
        <f t="shared" si="33"/>
        <v>1</v>
      </c>
      <c r="BE27" s="110">
        <f t="shared" si="34"/>
        <v>43457</v>
      </c>
      <c r="BF27" s="108">
        <v>23</v>
      </c>
      <c r="BG27" s="109">
        <f>IF(dec!F26="","",dec!F26)</f>
      </c>
      <c r="BH27" s="29">
        <f t="shared" si="35"/>
      </c>
    </row>
    <row r="28" spans="1:60" s="8" customFormat="1" ht="19.5" customHeight="1">
      <c r="A28" s="15">
        <f t="shared" si="0"/>
        <v>4</v>
      </c>
      <c r="B28" s="100">
        <f t="shared" si="1"/>
        <v>43124</v>
      </c>
      <c r="C28" s="92">
        <v>24</v>
      </c>
      <c r="D28" s="99">
        <f>IF(jan!F27="","",jan!F27)</f>
      </c>
      <c r="E28" s="30">
        <f t="shared" si="2"/>
      </c>
      <c r="F28" s="15">
        <f t="shared" si="3"/>
        <v>7</v>
      </c>
      <c r="G28" s="107">
        <f t="shared" si="4"/>
        <v>43155</v>
      </c>
      <c r="H28" s="108">
        <v>24</v>
      </c>
      <c r="I28" s="112"/>
      <c r="J28" s="29">
        <f t="shared" si="5"/>
      </c>
      <c r="K28" s="15">
        <f t="shared" si="6"/>
        <v>7</v>
      </c>
      <c r="L28" s="107">
        <f t="shared" si="7"/>
        <v>43183</v>
      </c>
      <c r="M28" s="108">
        <v>24</v>
      </c>
      <c r="N28" s="109">
        <f>IF(mar!F27="","",mar!F27)</f>
      </c>
      <c r="O28" s="29">
        <f t="shared" si="8"/>
      </c>
      <c r="P28" s="15">
        <f t="shared" si="9"/>
        <v>3</v>
      </c>
      <c r="Q28" s="107">
        <f t="shared" si="10"/>
        <v>43214</v>
      </c>
      <c r="R28" s="108">
        <v>24</v>
      </c>
      <c r="S28" s="109">
        <f>IF(avr!F27="","",avr!F27)</f>
      </c>
      <c r="T28" s="29">
        <f t="shared" si="11"/>
      </c>
      <c r="U28" s="15">
        <f t="shared" si="12"/>
        <v>5</v>
      </c>
      <c r="V28" s="107">
        <f t="shared" si="13"/>
        <v>43244</v>
      </c>
      <c r="W28" s="108">
        <v>24</v>
      </c>
      <c r="X28" s="109">
        <f>IF(mai!F27="","",mai!F27)</f>
      </c>
      <c r="Y28" s="29">
        <f t="shared" si="14"/>
      </c>
      <c r="Z28" s="15">
        <f t="shared" si="15"/>
        <v>1</v>
      </c>
      <c r="AA28" s="107">
        <f t="shared" si="16"/>
        <v>43275</v>
      </c>
      <c r="AB28" s="108">
        <v>24</v>
      </c>
      <c r="AC28" s="109">
        <f>IF(juin!F27="","",juin!F27)</f>
      </c>
      <c r="AD28" s="29">
        <f t="shared" si="17"/>
      </c>
      <c r="AE28" s="15">
        <f t="shared" si="18"/>
        <v>3</v>
      </c>
      <c r="AF28" s="110">
        <f t="shared" si="19"/>
        <v>43305</v>
      </c>
      <c r="AG28" s="108">
        <v>24</v>
      </c>
      <c r="AH28" s="122">
        <f>IF(juil!F27="","",juil!F27)</f>
      </c>
      <c r="AI28" s="29">
        <f t="shared" si="20"/>
      </c>
      <c r="AJ28" s="15">
        <f t="shared" si="21"/>
        <v>6</v>
      </c>
      <c r="AK28" s="110">
        <f t="shared" si="22"/>
        <v>43336</v>
      </c>
      <c r="AL28" s="108">
        <v>24</v>
      </c>
      <c r="AM28" s="122">
        <f>IF(aou!F27="","",aou!F27)</f>
      </c>
      <c r="AN28" s="29">
        <f t="shared" si="23"/>
      </c>
      <c r="AO28" s="15">
        <f t="shared" si="24"/>
        <v>2</v>
      </c>
      <c r="AP28" s="107">
        <f t="shared" si="25"/>
        <v>43367</v>
      </c>
      <c r="AQ28" s="108">
        <v>24</v>
      </c>
      <c r="AR28" s="109">
        <f>IF(sep!F27="","",sep!F27)</f>
      </c>
      <c r="AS28" s="29">
        <f t="shared" si="26"/>
      </c>
      <c r="AT28" s="15">
        <f t="shared" si="27"/>
        <v>4</v>
      </c>
      <c r="AU28" s="107">
        <f t="shared" si="28"/>
        <v>43397</v>
      </c>
      <c r="AV28" s="108">
        <v>24</v>
      </c>
      <c r="AW28" s="109">
        <f>IF(oct!F27="","",oct!F27)</f>
      </c>
      <c r="AX28" s="29">
        <f t="shared" si="29"/>
      </c>
      <c r="AY28" s="15">
        <f t="shared" si="30"/>
        <v>7</v>
      </c>
      <c r="AZ28" s="107">
        <f t="shared" si="31"/>
        <v>43428</v>
      </c>
      <c r="BA28" s="108">
        <v>24</v>
      </c>
      <c r="BB28" s="109">
        <f>IF(nov!F27="","",nov!F27)</f>
      </c>
      <c r="BC28" s="29">
        <f t="shared" si="32"/>
      </c>
      <c r="BD28" s="15">
        <f t="shared" si="33"/>
        <v>2</v>
      </c>
      <c r="BE28" s="110">
        <f t="shared" si="34"/>
        <v>43458</v>
      </c>
      <c r="BF28" s="108">
        <v>24</v>
      </c>
      <c r="BG28" s="109">
        <f>IF(dec!F27="","",dec!F27)</f>
      </c>
      <c r="BH28" s="29">
        <f t="shared" si="35"/>
      </c>
    </row>
    <row r="29" spans="1:60" s="8" customFormat="1" ht="19.5" customHeight="1">
      <c r="A29" s="15">
        <f t="shared" si="0"/>
        <v>5</v>
      </c>
      <c r="B29" s="311">
        <f t="shared" si="1"/>
        <v>43125</v>
      </c>
      <c r="C29" s="312">
        <v>25</v>
      </c>
      <c r="D29" s="99" t="str">
        <f>IF(jan!F28="","",jan!F28)</f>
        <v>CCE</v>
      </c>
      <c r="E29" s="30">
        <f t="shared" si="2"/>
      </c>
      <c r="F29" s="15">
        <f t="shared" si="3"/>
        <v>1</v>
      </c>
      <c r="G29" s="107">
        <f t="shared" si="4"/>
        <v>43156</v>
      </c>
      <c r="H29" s="108">
        <v>25</v>
      </c>
      <c r="I29" s="112"/>
      <c r="J29" s="29">
        <f t="shared" si="5"/>
      </c>
      <c r="K29" s="15">
        <f t="shared" si="6"/>
        <v>1</v>
      </c>
      <c r="L29" s="107">
        <f t="shared" si="7"/>
        <v>43184</v>
      </c>
      <c r="M29" s="108">
        <v>25</v>
      </c>
      <c r="N29" s="109">
        <f>IF(mar!F28="","",mar!F28)</f>
      </c>
      <c r="O29" s="29">
        <f t="shared" si="8"/>
      </c>
      <c r="P29" s="15">
        <f t="shared" si="9"/>
        <v>4</v>
      </c>
      <c r="Q29" s="107">
        <f t="shared" si="10"/>
        <v>43215</v>
      </c>
      <c r="R29" s="108">
        <v>25</v>
      </c>
      <c r="S29" s="109">
        <f>IF(avr!F28="","",avr!F28)</f>
      </c>
      <c r="T29" s="29">
        <f t="shared" si="11"/>
      </c>
      <c r="U29" s="15">
        <f t="shared" si="12"/>
        <v>6</v>
      </c>
      <c r="V29" s="107">
        <f t="shared" si="13"/>
        <v>43245</v>
      </c>
      <c r="W29" s="108">
        <v>25</v>
      </c>
      <c r="X29" s="109">
        <f>IF(mai!F28="","",mai!F28)</f>
      </c>
      <c r="Y29" s="29">
        <f t="shared" si="14"/>
      </c>
      <c r="Z29" s="15">
        <f t="shared" si="15"/>
        <v>2</v>
      </c>
      <c r="AA29" s="107">
        <f t="shared" si="16"/>
        <v>43276</v>
      </c>
      <c r="AB29" s="108">
        <v>25</v>
      </c>
      <c r="AC29" s="109">
        <f>IF(juin!F28="","",juin!F28)</f>
      </c>
      <c r="AD29" s="29">
        <f t="shared" si="17"/>
      </c>
      <c r="AE29" s="15">
        <f t="shared" si="18"/>
        <v>4</v>
      </c>
      <c r="AF29" s="110">
        <f t="shared" si="19"/>
        <v>43306</v>
      </c>
      <c r="AG29" s="108">
        <v>25</v>
      </c>
      <c r="AH29" s="122">
        <f>IF(juil!F28="","",juil!F28)</f>
      </c>
      <c r="AI29" s="29">
        <f t="shared" si="20"/>
      </c>
      <c r="AJ29" s="15">
        <f t="shared" si="21"/>
        <v>7</v>
      </c>
      <c r="AK29" s="110">
        <f t="shared" si="22"/>
        <v>43337</v>
      </c>
      <c r="AL29" s="108">
        <v>25</v>
      </c>
      <c r="AM29" s="122">
        <f>IF(aou!F28="","",aou!F28)</f>
      </c>
      <c r="AN29" s="29">
        <f t="shared" si="23"/>
      </c>
      <c r="AO29" s="15">
        <f t="shared" si="24"/>
        <v>3</v>
      </c>
      <c r="AP29" s="107">
        <f t="shared" si="25"/>
        <v>43368</v>
      </c>
      <c r="AQ29" s="108">
        <v>25</v>
      </c>
      <c r="AR29" s="109">
        <f>IF(sep!F28="","",sep!F28)</f>
      </c>
      <c r="AS29" s="29">
        <f t="shared" si="26"/>
      </c>
      <c r="AT29" s="15">
        <f t="shared" si="27"/>
        <v>5</v>
      </c>
      <c r="AU29" s="110">
        <f t="shared" si="28"/>
        <v>43398</v>
      </c>
      <c r="AV29" s="108">
        <v>25</v>
      </c>
      <c r="AW29" s="109">
        <f>IF(oct!F28="","",oct!F28)</f>
      </c>
      <c r="AX29" s="29">
        <f t="shared" si="29"/>
      </c>
      <c r="AY29" s="15">
        <f t="shared" si="30"/>
        <v>1</v>
      </c>
      <c r="AZ29" s="107">
        <f t="shared" si="31"/>
        <v>43429</v>
      </c>
      <c r="BA29" s="108">
        <v>25</v>
      </c>
      <c r="BB29" s="109">
        <f>IF(nov!F28="","",nov!F28)</f>
      </c>
      <c r="BC29" s="29">
        <f t="shared" si="32"/>
      </c>
      <c r="BD29" s="15">
        <f t="shared" si="33"/>
        <v>3</v>
      </c>
      <c r="BE29" s="110">
        <f t="shared" si="34"/>
        <v>43459</v>
      </c>
      <c r="BF29" s="108">
        <v>25</v>
      </c>
      <c r="BG29" s="109">
        <f>IF(dec!F28="","",dec!F28)</f>
      </c>
      <c r="BH29" s="29">
        <f t="shared" si="35"/>
        <v>1</v>
      </c>
    </row>
    <row r="30" spans="1:60" s="8" customFormat="1" ht="19.5" customHeight="1">
      <c r="A30" s="15">
        <f t="shared" si="0"/>
        <v>6</v>
      </c>
      <c r="B30" s="100">
        <f t="shared" si="1"/>
        <v>43126</v>
      </c>
      <c r="C30" s="92">
        <v>26</v>
      </c>
      <c r="D30" s="99">
        <f>IF(jan!F29="","",jan!F29)</f>
      </c>
      <c r="E30" s="30">
        <f t="shared" si="2"/>
      </c>
      <c r="F30" s="15">
        <f t="shared" si="3"/>
        <v>2</v>
      </c>
      <c r="G30" s="107">
        <f t="shared" si="4"/>
        <v>43157</v>
      </c>
      <c r="H30" s="108">
        <v>26</v>
      </c>
      <c r="I30" s="112"/>
      <c r="J30" s="29">
        <f t="shared" si="5"/>
      </c>
      <c r="K30" s="15">
        <f t="shared" si="6"/>
        <v>2</v>
      </c>
      <c r="L30" s="107">
        <f t="shared" si="7"/>
        <v>43185</v>
      </c>
      <c r="M30" s="108">
        <v>26</v>
      </c>
      <c r="N30" s="109">
        <f>IF(mar!F29="","",mar!F29)</f>
      </c>
      <c r="O30" s="29">
        <f t="shared" si="8"/>
      </c>
      <c r="P30" s="15">
        <f t="shared" si="9"/>
        <v>5</v>
      </c>
      <c r="Q30" s="107">
        <f t="shared" si="10"/>
        <v>43216</v>
      </c>
      <c r="R30" s="108">
        <v>26</v>
      </c>
      <c r="S30" s="109">
        <f>IF(avr!F29="","",avr!F29)</f>
      </c>
      <c r="T30" s="29">
        <f t="shared" si="11"/>
      </c>
      <c r="U30" s="15">
        <f t="shared" si="12"/>
        <v>7</v>
      </c>
      <c r="V30" s="107">
        <f t="shared" si="13"/>
        <v>43246</v>
      </c>
      <c r="W30" s="108">
        <v>26</v>
      </c>
      <c r="X30" s="109">
        <f>IF(mai!F29="","",mai!F29)</f>
      </c>
      <c r="Y30" s="29">
        <f t="shared" si="14"/>
      </c>
      <c r="Z30" s="15">
        <f t="shared" si="15"/>
        <v>3</v>
      </c>
      <c r="AA30" s="107">
        <f t="shared" si="16"/>
        <v>43277</v>
      </c>
      <c r="AB30" s="108">
        <v>26</v>
      </c>
      <c r="AC30" s="109">
        <f>IF(juin!F29="","",juin!F29)</f>
      </c>
      <c r="AD30" s="29">
        <f t="shared" si="17"/>
      </c>
      <c r="AE30" s="15">
        <f t="shared" si="18"/>
        <v>5</v>
      </c>
      <c r="AF30" s="110">
        <f t="shared" si="19"/>
        <v>43307</v>
      </c>
      <c r="AG30" s="108">
        <v>26</v>
      </c>
      <c r="AH30" s="122">
        <f>IF(juil!F29="","",juil!F29)</f>
      </c>
      <c r="AI30" s="29">
        <f t="shared" si="20"/>
      </c>
      <c r="AJ30" s="15">
        <f t="shared" si="21"/>
        <v>1</v>
      </c>
      <c r="AK30" s="110">
        <f t="shared" si="22"/>
        <v>43338</v>
      </c>
      <c r="AL30" s="108">
        <v>26</v>
      </c>
      <c r="AM30" s="122">
        <f>IF(aou!F29="","",aou!F29)</f>
      </c>
      <c r="AN30" s="29">
        <f t="shared" si="23"/>
      </c>
      <c r="AO30" s="15">
        <f t="shared" si="24"/>
        <v>4</v>
      </c>
      <c r="AP30" s="107">
        <f t="shared" si="25"/>
        <v>43369</v>
      </c>
      <c r="AQ30" s="108">
        <v>26</v>
      </c>
      <c r="AR30" s="109">
        <f>IF(sep!F29="","",sep!F29)</f>
      </c>
      <c r="AS30" s="29">
        <f t="shared" si="26"/>
      </c>
      <c r="AT30" s="15">
        <f t="shared" si="27"/>
        <v>6</v>
      </c>
      <c r="AU30" s="110">
        <f t="shared" si="28"/>
        <v>43399</v>
      </c>
      <c r="AV30" s="108">
        <v>26</v>
      </c>
      <c r="AW30" s="109">
        <f>IF(oct!F29="","",oct!F29)</f>
      </c>
      <c r="AX30" s="29">
        <f t="shared" si="29"/>
      </c>
      <c r="AY30" s="15">
        <f t="shared" si="30"/>
        <v>2</v>
      </c>
      <c r="AZ30" s="107">
        <f t="shared" si="31"/>
        <v>43430</v>
      </c>
      <c r="BA30" s="108">
        <v>26</v>
      </c>
      <c r="BB30" s="109">
        <f>IF(nov!F29="","",nov!F29)</f>
      </c>
      <c r="BC30" s="29">
        <f t="shared" si="32"/>
      </c>
      <c r="BD30" s="15">
        <f t="shared" si="33"/>
        <v>4</v>
      </c>
      <c r="BE30" s="110">
        <f t="shared" si="34"/>
        <v>43460</v>
      </c>
      <c r="BF30" s="108">
        <v>26</v>
      </c>
      <c r="BG30" s="109">
        <f>IF(dec!F29="","",dec!F29)</f>
      </c>
      <c r="BH30" s="29">
        <f t="shared" si="35"/>
      </c>
    </row>
    <row r="31" spans="1:60" s="8" customFormat="1" ht="19.5" customHeight="1">
      <c r="A31" s="15">
        <f t="shared" si="0"/>
        <v>7</v>
      </c>
      <c r="B31" s="100">
        <f t="shared" si="1"/>
        <v>43127</v>
      </c>
      <c r="C31" s="92">
        <v>27</v>
      </c>
      <c r="D31" s="99">
        <f>IF(jan!F30="","",jan!F30)</f>
      </c>
      <c r="E31" s="30">
        <f t="shared" si="2"/>
      </c>
      <c r="F31" s="15">
        <f t="shared" si="3"/>
        <v>3</v>
      </c>
      <c r="G31" s="107">
        <f t="shared" si="4"/>
        <v>43158</v>
      </c>
      <c r="H31" s="108">
        <v>27</v>
      </c>
      <c r="I31" s="109">
        <f>IF(fév!F30="","",fév!F30)</f>
      </c>
      <c r="J31" s="29">
        <f t="shared" si="5"/>
      </c>
      <c r="K31" s="15">
        <f t="shared" si="6"/>
        <v>3</v>
      </c>
      <c r="L31" s="107">
        <f t="shared" si="7"/>
        <v>43186</v>
      </c>
      <c r="M31" s="108">
        <v>27</v>
      </c>
      <c r="N31" s="109">
        <f>IF(mar!F30="","",mar!F30)</f>
      </c>
      <c r="O31" s="29">
        <f t="shared" si="8"/>
      </c>
      <c r="P31" s="15">
        <f t="shared" si="9"/>
        <v>6</v>
      </c>
      <c r="Q31" s="107">
        <f t="shared" si="10"/>
        <v>43217</v>
      </c>
      <c r="R31" s="108">
        <v>27</v>
      </c>
      <c r="S31" s="109">
        <f>IF(avr!F30="","",avr!F30)</f>
      </c>
      <c r="T31" s="29">
        <f t="shared" si="11"/>
      </c>
      <c r="U31" s="15">
        <f t="shared" si="12"/>
        <v>1</v>
      </c>
      <c r="V31" s="107">
        <f t="shared" si="13"/>
        <v>43247</v>
      </c>
      <c r="W31" s="108">
        <v>27</v>
      </c>
      <c r="X31" s="109">
        <f>IF(mai!F30="","",mai!F30)</f>
      </c>
      <c r="Y31" s="29">
        <f t="shared" si="14"/>
      </c>
      <c r="Z31" s="15">
        <f t="shared" si="15"/>
        <v>4</v>
      </c>
      <c r="AA31" s="107">
        <f t="shared" si="16"/>
        <v>43278</v>
      </c>
      <c r="AB31" s="108">
        <v>27</v>
      </c>
      <c r="AC31" s="109">
        <f>IF(juin!F30="","",juin!F30)</f>
      </c>
      <c r="AD31" s="29">
        <f t="shared" si="17"/>
      </c>
      <c r="AE31" s="15">
        <f t="shared" si="18"/>
        <v>6</v>
      </c>
      <c r="AF31" s="110">
        <f t="shared" si="19"/>
        <v>43308</v>
      </c>
      <c r="AG31" s="108">
        <v>27</v>
      </c>
      <c r="AH31" s="122">
        <f>IF(juil!F30="","",juil!F30)</f>
      </c>
      <c r="AI31" s="29">
        <f t="shared" si="20"/>
      </c>
      <c r="AJ31" s="15">
        <f t="shared" si="21"/>
        <v>2</v>
      </c>
      <c r="AK31" s="110">
        <f t="shared" si="22"/>
        <v>43339</v>
      </c>
      <c r="AL31" s="108">
        <v>27</v>
      </c>
      <c r="AM31" s="122">
        <f>IF(aou!F30="","",aou!F30)</f>
      </c>
      <c r="AN31" s="29">
        <f t="shared" si="23"/>
      </c>
      <c r="AO31" s="15">
        <f t="shared" si="24"/>
        <v>5</v>
      </c>
      <c r="AP31" s="107">
        <f t="shared" si="25"/>
        <v>43370</v>
      </c>
      <c r="AQ31" s="108">
        <v>27</v>
      </c>
      <c r="AR31" s="109">
        <f>IF(sep!F30="","",sep!F30)</f>
      </c>
      <c r="AS31" s="29">
        <f t="shared" si="26"/>
      </c>
      <c r="AT31" s="15">
        <f t="shared" si="27"/>
        <v>7</v>
      </c>
      <c r="AU31" s="110">
        <f t="shared" si="28"/>
        <v>43400</v>
      </c>
      <c r="AV31" s="108">
        <v>27</v>
      </c>
      <c r="AW31" s="109">
        <f>IF(oct!F30="","",oct!F30)</f>
      </c>
      <c r="AX31" s="29">
        <f t="shared" si="29"/>
      </c>
      <c r="AY31" s="15">
        <f t="shared" si="30"/>
        <v>3</v>
      </c>
      <c r="AZ31" s="107">
        <f t="shared" si="31"/>
        <v>43431</v>
      </c>
      <c r="BA31" s="108">
        <v>27</v>
      </c>
      <c r="BB31" s="109">
        <f>IF(nov!F30="","",nov!F30)</f>
      </c>
      <c r="BC31" s="29">
        <f t="shared" si="32"/>
      </c>
      <c r="BD31" s="15">
        <f t="shared" si="33"/>
        <v>5</v>
      </c>
      <c r="BE31" s="110">
        <f t="shared" si="34"/>
        <v>43461</v>
      </c>
      <c r="BF31" s="108">
        <v>27</v>
      </c>
      <c r="BG31" s="109">
        <f>IF(dec!F30="","",dec!F30)</f>
      </c>
      <c r="BH31" s="29">
        <f t="shared" si="35"/>
      </c>
    </row>
    <row r="32" spans="1:60" s="8" customFormat="1" ht="19.5" customHeight="1">
      <c r="A32" s="15">
        <f t="shared" si="0"/>
        <v>1</v>
      </c>
      <c r="B32" s="100">
        <f t="shared" si="1"/>
        <v>43128</v>
      </c>
      <c r="C32" s="92">
        <v>28</v>
      </c>
      <c r="D32" s="99">
        <f>IF(jan!F31="","",jan!F31)</f>
      </c>
      <c r="E32" s="30">
        <f t="shared" si="2"/>
      </c>
      <c r="F32" s="15">
        <f t="shared" si="3"/>
        <v>4</v>
      </c>
      <c r="G32" s="107">
        <f t="shared" si="4"/>
        <v>43159</v>
      </c>
      <c r="H32" s="108">
        <v>28</v>
      </c>
      <c r="I32" s="109">
        <f>IF(fév!F31="","",fév!F31)</f>
      </c>
      <c r="J32" s="29">
        <f t="shared" si="5"/>
      </c>
      <c r="K32" s="15">
        <f t="shared" si="6"/>
        <v>4</v>
      </c>
      <c r="L32" s="107">
        <f t="shared" si="7"/>
        <v>43187</v>
      </c>
      <c r="M32" s="108">
        <v>28</v>
      </c>
      <c r="N32" s="109">
        <f>IF(mar!F31="","",mar!F31)</f>
      </c>
      <c r="O32" s="29">
        <f t="shared" si="8"/>
      </c>
      <c r="P32" s="15">
        <f t="shared" si="9"/>
        <v>7</v>
      </c>
      <c r="Q32" s="107">
        <f t="shared" si="10"/>
        <v>43218</v>
      </c>
      <c r="R32" s="108">
        <v>28</v>
      </c>
      <c r="S32" s="109">
        <f>IF(avr!F31="","",avr!F31)</f>
      </c>
      <c r="T32" s="29">
        <f t="shared" si="11"/>
      </c>
      <c r="U32" s="15">
        <f t="shared" si="12"/>
        <v>2</v>
      </c>
      <c r="V32" s="107">
        <f t="shared" si="13"/>
        <v>43248</v>
      </c>
      <c r="W32" s="108">
        <v>28</v>
      </c>
      <c r="X32" s="109">
        <f>IF(mai!F31="","",mai!F31)</f>
      </c>
      <c r="Y32" s="29">
        <f t="shared" si="14"/>
      </c>
      <c r="Z32" s="15">
        <f t="shared" si="15"/>
        <v>5</v>
      </c>
      <c r="AA32" s="107">
        <f t="shared" si="16"/>
        <v>43279</v>
      </c>
      <c r="AB32" s="108">
        <v>28</v>
      </c>
      <c r="AC32" s="109">
        <f>IF(juin!F31="","",juin!F31)</f>
      </c>
      <c r="AD32" s="29">
        <f t="shared" si="17"/>
      </c>
      <c r="AE32" s="15">
        <f t="shared" si="18"/>
        <v>7</v>
      </c>
      <c r="AF32" s="110">
        <f t="shared" si="19"/>
        <v>43309</v>
      </c>
      <c r="AG32" s="108">
        <v>28</v>
      </c>
      <c r="AH32" s="122">
        <f>IF(juil!F31="","",juil!F31)</f>
      </c>
      <c r="AI32" s="29">
        <f t="shared" si="20"/>
      </c>
      <c r="AJ32" s="15">
        <f t="shared" si="21"/>
        <v>3</v>
      </c>
      <c r="AK32" s="110">
        <f t="shared" si="22"/>
        <v>43340</v>
      </c>
      <c r="AL32" s="108">
        <v>28</v>
      </c>
      <c r="AM32" s="122">
        <f>IF(aou!F31="","",aou!F31)</f>
      </c>
      <c r="AN32" s="29">
        <f t="shared" si="23"/>
      </c>
      <c r="AO32" s="15">
        <f t="shared" si="24"/>
        <v>6</v>
      </c>
      <c r="AP32" s="107">
        <f t="shared" si="25"/>
        <v>43371</v>
      </c>
      <c r="AQ32" s="108">
        <v>28</v>
      </c>
      <c r="AR32" s="109">
        <f>IF(sep!F31="","",sep!F31)</f>
      </c>
      <c r="AS32" s="29">
        <f t="shared" si="26"/>
      </c>
      <c r="AT32" s="15">
        <f t="shared" si="27"/>
        <v>1</v>
      </c>
      <c r="AU32" s="110">
        <f t="shared" si="28"/>
        <v>43401</v>
      </c>
      <c r="AV32" s="108">
        <v>28</v>
      </c>
      <c r="AW32" s="109">
        <f>IF(oct!F31="","",oct!F31)</f>
      </c>
      <c r="AX32" s="29">
        <f t="shared" si="29"/>
      </c>
      <c r="AY32" s="15">
        <f t="shared" si="30"/>
        <v>4</v>
      </c>
      <c r="AZ32" s="107">
        <f t="shared" si="31"/>
        <v>43432</v>
      </c>
      <c r="BA32" s="108">
        <v>28</v>
      </c>
      <c r="BB32" s="109">
        <f>IF(nov!F31="","",nov!F31)</f>
      </c>
      <c r="BC32" s="29">
        <f t="shared" si="32"/>
      </c>
      <c r="BD32" s="15">
        <f t="shared" si="33"/>
        <v>6</v>
      </c>
      <c r="BE32" s="110">
        <f t="shared" si="34"/>
        <v>43462</v>
      </c>
      <c r="BF32" s="108">
        <v>28</v>
      </c>
      <c r="BG32" s="109">
        <f>IF(dec!F31="","",dec!F31)</f>
      </c>
      <c r="BH32" s="29">
        <f t="shared" si="35"/>
      </c>
    </row>
    <row r="33" spans="1:60" s="8" customFormat="1" ht="19.5" customHeight="1">
      <c r="A33" s="15">
        <f>IF(C33="","",WEEKDAY(B33))</f>
        <v>2</v>
      </c>
      <c r="B33" s="100">
        <f t="shared" si="1"/>
        <v>43129</v>
      </c>
      <c r="C33" s="92">
        <v>29</v>
      </c>
      <c r="D33" s="99">
        <f>IF(jan!F32="","",jan!F32)</f>
      </c>
      <c r="E33" s="30">
        <f t="shared" si="2"/>
      </c>
      <c r="F33" s="15">
        <f>IF(H33="","",WEEKDAY(G33))</f>
      </c>
      <c r="G33" s="113">
        <f>IF(DAY(H34)=29,G32+1,"")</f>
      </c>
      <c r="H33" s="114">
        <f>IF(DAY(H34)=29,29,"")</f>
      </c>
      <c r="I33" s="115">
        <f>IF(fév!F32="","",fév!F32)</f>
      </c>
      <c r="J33" s="29">
        <f t="shared" si="5"/>
      </c>
      <c r="K33" s="15">
        <f>IF(M33="","",WEEKDAY(L33))</f>
        <v>5</v>
      </c>
      <c r="L33" s="107">
        <f t="shared" si="7"/>
        <v>43188</v>
      </c>
      <c r="M33" s="108">
        <v>29</v>
      </c>
      <c r="N33" s="109">
        <f>IF(mar!F32="","",mar!F32)</f>
      </c>
      <c r="O33" s="29">
        <f t="shared" si="8"/>
      </c>
      <c r="P33" s="15">
        <f>IF(R33="","",WEEKDAY(Q33))</f>
        <v>1</v>
      </c>
      <c r="Q33" s="107">
        <f t="shared" si="10"/>
        <v>43219</v>
      </c>
      <c r="R33" s="108">
        <v>29</v>
      </c>
      <c r="S33" s="109">
        <f>IF(avr!F32="","",avr!F32)</f>
      </c>
      <c r="T33" s="29">
        <f t="shared" si="11"/>
      </c>
      <c r="U33" s="15">
        <f>IF(W33="","",WEEKDAY(V33))</f>
        <v>3</v>
      </c>
      <c r="V33" s="107">
        <f t="shared" si="13"/>
        <v>43249</v>
      </c>
      <c r="W33" s="108">
        <v>29</v>
      </c>
      <c r="X33" s="109" t="str">
        <f>IF(mai!F32="","",mai!F32)</f>
        <v>Conférence CHSCT </v>
      </c>
      <c r="Y33" s="29">
        <f t="shared" si="14"/>
      </c>
      <c r="Z33" s="15">
        <f>IF(AB33="","",WEEKDAY(AA33))</f>
        <v>6</v>
      </c>
      <c r="AA33" s="107">
        <f t="shared" si="16"/>
        <v>43280</v>
      </c>
      <c r="AB33" s="108">
        <v>29</v>
      </c>
      <c r="AC33" s="109">
        <f>IF(juin!F32="","",juin!F32)</f>
      </c>
      <c r="AD33" s="29">
        <f t="shared" si="17"/>
      </c>
      <c r="AE33" s="15">
        <f>IF(AG33="","",WEEKDAY(AF33))</f>
        <v>1</v>
      </c>
      <c r="AF33" s="110">
        <f t="shared" si="19"/>
        <v>43310</v>
      </c>
      <c r="AG33" s="108">
        <v>29</v>
      </c>
      <c r="AH33" s="122">
        <f>IF(juil!F32="","",juil!F32)</f>
      </c>
      <c r="AI33" s="29">
        <f t="shared" si="20"/>
      </c>
      <c r="AJ33" s="15">
        <f>IF(AL33="","",WEEKDAY(AK33))</f>
        <v>4</v>
      </c>
      <c r="AK33" s="110">
        <f t="shared" si="22"/>
        <v>43341</v>
      </c>
      <c r="AL33" s="108">
        <v>29</v>
      </c>
      <c r="AM33" s="122">
        <f>IF(aou!F32="","",aou!F32)</f>
      </c>
      <c r="AN33" s="29">
        <f t="shared" si="23"/>
      </c>
      <c r="AO33" s="15">
        <f>IF(AQ33="","",WEEKDAY(AP33))</f>
        <v>7</v>
      </c>
      <c r="AP33" s="107">
        <f t="shared" si="25"/>
        <v>43372</v>
      </c>
      <c r="AQ33" s="108">
        <v>29</v>
      </c>
      <c r="AR33" s="109">
        <f>IF(sep!F32="","",sep!F32)</f>
      </c>
      <c r="AS33" s="29">
        <f t="shared" si="26"/>
      </c>
      <c r="AT33" s="15">
        <f>IF(AV33="","",WEEKDAY(AU33))</f>
        <v>2</v>
      </c>
      <c r="AU33" s="110">
        <f t="shared" si="28"/>
        <v>43402</v>
      </c>
      <c r="AV33" s="108">
        <v>29</v>
      </c>
      <c r="AW33" s="109">
        <f>IF(oct!F32="","",oct!F32)</f>
      </c>
      <c r="AX33" s="29">
        <f t="shared" si="29"/>
      </c>
      <c r="AY33" s="15">
        <f>IF(BA33="","",WEEKDAY(AZ33))</f>
        <v>5</v>
      </c>
      <c r="AZ33" s="107">
        <f t="shared" si="31"/>
        <v>43433</v>
      </c>
      <c r="BA33" s="108">
        <v>29</v>
      </c>
      <c r="BB33" s="109">
        <f>IF(nov!F32="","",nov!F32)</f>
      </c>
      <c r="BC33" s="29">
        <f t="shared" si="32"/>
      </c>
      <c r="BD33" s="15">
        <f>IF(BF33="","",WEEKDAY(BE33))</f>
        <v>7</v>
      </c>
      <c r="BE33" s="110">
        <f t="shared" si="34"/>
        <v>43463</v>
      </c>
      <c r="BF33" s="108">
        <v>29</v>
      </c>
      <c r="BG33" s="109">
        <f>IF(dec!F32="","",dec!F32)</f>
      </c>
      <c r="BH33" s="29">
        <f t="shared" si="35"/>
      </c>
    </row>
    <row r="34" spans="1:60" s="8" customFormat="1" ht="19.5" customHeight="1">
      <c r="A34" s="15">
        <f>IF(C34="","",WEEKDAY(B34))</f>
        <v>3</v>
      </c>
      <c r="B34" s="100">
        <f t="shared" si="1"/>
        <v>43130</v>
      </c>
      <c r="C34" s="92">
        <v>30</v>
      </c>
      <c r="D34" s="99">
        <f>IF(jan!F33="","",jan!F33)</f>
      </c>
      <c r="E34" s="30">
        <f t="shared" si="2"/>
      </c>
      <c r="F34" s="15" t="e">
        <f>IF(#REF!="","",WEEKDAY(G34))</f>
        <v>#REF!</v>
      </c>
      <c r="H34" s="4">
        <f>DATE(Année,3,1)-1</f>
        <v>43159</v>
      </c>
      <c r="K34" s="15">
        <f>IF(M34="","",WEEKDAY(L34))</f>
        <v>6</v>
      </c>
      <c r="L34" s="107">
        <f t="shared" si="7"/>
        <v>43189</v>
      </c>
      <c r="M34" s="108">
        <v>30</v>
      </c>
      <c r="N34" s="109">
        <f>IF(mar!F33="","",mar!F33)</f>
      </c>
      <c r="O34" s="29">
        <f t="shared" si="8"/>
      </c>
      <c r="P34" s="15">
        <f>IF(R34="","",WEEKDAY(Q34))</f>
        <v>2</v>
      </c>
      <c r="Q34" s="116">
        <f t="shared" si="10"/>
        <v>43220</v>
      </c>
      <c r="R34" s="114">
        <v>30</v>
      </c>
      <c r="S34" s="115">
        <f>IF(avr!F33="","",avr!F33)</f>
      </c>
      <c r="T34" s="29">
        <f t="shared" si="11"/>
      </c>
      <c r="U34" s="15">
        <f>IF(W34="","",WEEKDAY(V34))</f>
        <v>4</v>
      </c>
      <c r="V34" s="107">
        <f t="shared" si="13"/>
        <v>43250</v>
      </c>
      <c r="W34" s="108">
        <v>30</v>
      </c>
      <c r="X34" s="109">
        <f>IF(mai!F33="","",mai!F33)</f>
      </c>
      <c r="Y34" s="29">
        <f t="shared" si="14"/>
      </c>
      <c r="Z34" s="15">
        <f>IF(AB34="","",WEEKDAY(AA34))</f>
        <v>7</v>
      </c>
      <c r="AA34" s="116">
        <f t="shared" si="16"/>
        <v>43281</v>
      </c>
      <c r="AB34" s="114">
        <v>30</v>
      </c>
      <c r="AC34" s="115">
        <f>IF(juin!F33="","",juin!F33)</f>
      </c>
      <c r="AD34" s="29">
        <f t="shared" si="17"/>
      </c>
      <c r="AE34" s="15">
        <f>IF(AG34="","",WEEKDAY(AF34))</f>
        <v>2</v>
      </c>
      <c r="AF34" s="110">
        <f t="shared" si="19"/>
        <v>43311</v>
      </c>
      <c r="AG34" s="108">
        <v>30</v>
      </c>
      <c r="AH34" s="122">
        <f>IF(juil!F33="","",juil!F33)</f>
      </c>
      <c r="AI34" s="29">
        <f t="shared" si="20"/>
      </c>
      <c r="AJ34" s="15">
        <f>IF(AL34="","",WEEKDAY(AK34))</f>
        <v>5</v>
      </c>
      <c r="AK34" s="110">
        <f t="shared" si="22"/>
        <v>43342</v>
      </c>
      <c r="AL34" s="108">
        <v>30</v>
      </c>
      <c r="AM34" s="122">
        <f>IF(aou!F33="","",aou!F33)</f>
      </c>
      <c r="AN34" s="29">
        <f t="shared" si="23"/>
      </c>
      <c r="AO34" s="15">
        <f>IF(AQ34="","",WEEKDAY(AP34))</f>
        <v>1</v>
      </c>
      <c r="AP34" s="116">
        <f t="shared" si="25"/>
        <v>43373</v>
      </c>
      <c r="AQ34" s="114">
        <v>30</v>
      </c>
      <c r="AR34" s="120">
        <f>IF(sep!F33="","",sep!F33)</f>
      </c>
      <c r="AS34" s="29">
        <f t="shared" si="26"/>
      </c>
      <c r="AT34" s="15">
        <f>IF(AV34="","",WEEKDAY(AU34))</f>
        <v>3</v>
      </c>
      <c r="AU34" s="110">
        <f t="shared" si="28"/>
        <v>43403</v>
      </c>
      <c r="AV34" s="108">
        <v>30</v>
      </c>
      <c r="AW34" s="109">
        <f>IF(oct!F33="","",oct!F33)</f>
      </c>
      <c r="AX34" s="29">
        <f t="shared" si="29"/>
      </c>
      <c r="AY34" s="15">
        <f>IF(BA34="","",WEEKDAY(AZ34))</f>
        <v>6</v>
      </c>
      <c r="AZ34" s="116">
        <f t="shared" si="31"/>
        <v>43434</v>
      </c>
      <c r="BA34" s="114">
        <v>30</v>
      </c>
      <c r="BB34" s="115">
        <f>IF(nov!F33="","",nov!F33)</f>
      </c>
      <c r="BC34" s="29">
        <f t="shared" si="32"/>
      </c>
      <c r="BD34" s="15">
        <f>IF(BF34="","",WEEKDAY(BE34))</f>
        <v>1</v>
      </c>
      <c r="BE34" s="110">
        <f t="shared" si="34"/>
        <v>43464</v>
      </c>
      <c r="BF34" s="108">
        <v>30</v>
      </c>
      <c r="BG34" s="109">
        <f>IF(dec!F33="","",dec!F33)</f>
      </c>
      <c r="BH34" s="29">
        <f t="shared" si="35"/>
      </c>
    </row>
    <row r="35" spans="1:60" s="8" customFormat="1" ht="19.5" customHeight="1">
      <c r="A35" s="15">
        <f>IF(C35="","",WEEKDAY(B35))</f>
        <v>4</v>
      </c>
      <c r="B35" s="101">
        <f t="shared" si="1"/>
        <v>43131</v>
      </c>
      <c r="C35" s="102">
        <v>31</v>
      </c>
      <c r="D35" s="103">
        <f>IF(jan!F34="","",jan!F34)</f>
      </c>
      <c r="E35" s="30">
        <f t="shared" si="2"/>
      </c>
      <c r="F35" s="15" t="e">
        <f>IF(#REF!="","",WEEKDAY(G35))</f>
        <v>#REF!</v>
      </c>
      <c r="K35" s="15">
        <f>IF(M35="","",WEEKDAY(L35))</f>
        <v>7</v>
      </c>
      <c r="L35" s="116">
        <f t="shared" si="7"/>
        <v>43190</v>
      </c>
      <c r="M35" s="114">
        <v>31</v>
      </c>
      <c r="N35" s="115">
        <f>IF(mar!F34="","",mar!F34)</f>
      </c>
      <c r="O35" s="29">
        <f t="shared" si="8"/>
      </c>
      <c r="P35" s="15">
        <f>IF(R35="","",WEEKDAY(Q35))</f>
      </c>
      <c r="Q35" s="10"/>
      <c r="R35" s="10"/>
      <c r="S35" s="10"/>
      <c r="T35" s="10"/>
      <c r="U35" s="15">
        <f>IF(W35="","",WEEKDAY(V35))</f>
        <v>5</v>
      </c>
      <c r="V35" s="116">
        <f t="shared" si="13"/>
        <v>43251</v>
      </c>
      <c r="W35" s="114">
        <v>31</v>
      </c>
      <c r="X35" s="115">
        <f>IF(mai!F34="","",mai!F34)</f>
      </c>
      <c r="Y35" s="29">
        <f t="shared" si="14"/>
      </c>
      <c r="Z35" s="15">
        <f>IF(AB35="","",WEEKDAY(AA35))</f>
      </c>
      <c r="AA35" s="10"/>
      <c r="AB35" s="10"/>
      <c r="AE35" s="15">
        <f>IF(AG35="","",WEEKDAY(AF35))</f>
        <v>3</v>
      </c>
      <c r="AF35" s="118">
        <f t="shared" si="19"/>
        <v>43312</v>
      </c>
      <c r="AG35" s="114">
        <v>31</v>
      </c>
      <c r="AH35" s="123">
        <f>IF(juil!F34="","",juil!F34)</f>
      </c>
      <c r="AI35" s="29">
        <f t="shared" si="20"/>
      </c>
      <c r="AJ35" s="15">
        <f>IF(AL35="","",WEEKDAY(AK35))</f>
        <v>6</v>
      </c>
      <c r="AK35" s="118">
        <f t="shared" si="22"/>
        <v>43343</v>
      </c>
      <c r="AL35" s="114">
        <v>31</v>
      </c>
      <c r="AM35" s="123">
        <f>IF(aou!F34="","",aou!F34)</f>
      </c>
      <c r="AN35" s="29">
        <f t="shared" si="23"/>
      </c>
      <c r="AO35" s="15">
        <f>IF(AQ35="","",WEEKDAY(AP35))</f>
      </c>
      <c r="AP35" s="10"/>
      <c r="AQ35" s="10"/>
      <c r="AT35" s="15">
        <f>IF(AV35="","",WEEKDAY(AU35))</f>
        <v>4</v>
      </c>
      <c r="AU35" s="116">
        <f t="shared" si="28"/>
        <v>43404</v>
      </c>
      <c r="AV35" s="114">
        <v>31</v>
      </c>
      <c r="AW35" s="115">
        <f>IF(oct!F34="","",oct!F34)</f>
      </c>
      <c r="AX35" s="29">
        <f t="shared" si="29"/>
      </c>
      <c r="AY35" s="15">
        <f>IF(BA35="","",WEEKDAY(AZ35))</f>
      </c>
      <c r="AZ35" s="10"/>
      <c r="BA35" s="10"/>
      <c r="BD35" s="15">
        <f>IF(BF35="","",WEEKDAY(BE35))</f>
        <v>2</v>
      </c>
      <c r="BE35" s="118">
        <f t="shared" si="34"/>
        <v>43465</v>
      </c>
      <c r="BF35" s="114">
        <v>31</v>
      </c>
      <c r="BG35" s="115">
        <f>IF(dec!F34="","",dec!F34)</f>
      </c>
      <c r="BH35" s="29">
        <f t="shared" si="35"/>
      </c>
    </row>
    <row r="36" spans="11:22" ht="9.75" customHeight="1"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2"/>
      <c r="V36" s="13"/>
    </row>
    <row r="37" ht="21" customHeight="1">
      <c r="C37" s="1"/>
    </row>
    <row r="38" spans="11:22" ht="12.75">
      <c r="K38" s="12"/>
      <c r="L38" s="13"/>
      <c r="M38" s="13"/>
      <c r="N38" s="13"/>
      <c r="O38" s="13"/>
      <c r="P38" s="13"/>
      <c r="Q38" s="13"/>
      <c r="R38" s="13"/>
      <c r="S38" s="13"/>
      <c r="T38" s="13"/>
      <c r="U38" s="12"/>
      <c r="V38" s="13"/>
    </row>
    <row r="39" spans="2:22" ht="23.25">
      <c r="B39" s="50"/>
      <c r="D39" s="49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2"/>
      <c r="V39" s="13"/>
    </row>
    <row r="40" spans="11:22" ht="12.75"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2"/>
      <c r="V40" s="13"/>
    </row>
    <row r="41" spans="11:22" ht="12.75"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2"/>
      <c r="V41" s="13"/>
    </row>
    <row r="42" spans="11:22" ht="12.75"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2"/>
      <c r="V42" s="13"/>
    </row>
    <row r="43" spans="11:20" ht="12.75">
      <c r="K43" s="12"/>
      <c r="L43" s="13"/>
      <c r="M43" s="13"/>
      <c r="N43" s="13"/>
      <c r="O43" s="13"/>
      <c r="P43" s="13"/>
      <c r="Q43" s="13"/>
      <c r="R43" s="13"/>
      <c r="S43" s="13"/>
      <c r="T43" s="13"/>
    </row>
    <row r="44" spans="11:20" ht="12.75">
      <c r="K44" s="12"/>
      <c r="L44" s="13"/>
      <c r="M44" s="13"/>
      <c r="N44" s="13"/>
      <c r="O44" s="13"/>
      <c r="P44" s="13"/>
      <c r="Q44" s="13"/>
      <c r="R44" s="13"/>
      <c r="S44" s="13"/>
      <c r="T44" s="13"/>
    </row>
    <row r="45" spans="11:20" ht="12.75">
      <c r="K45" s="12"/>
      <c r="L45" s="13"/>
      <c r="M45" s="13"/>
      <c r="N45" s="13"/>
      <c r="O45" s="13"/>
      <c r="P45" s="13"/>
      <c r="Q45" s="13"/>
      <c r="R45" s="13"/>
      <c r="S45" s="13"/>
      <c r="T45" s="13"/>
    </row>
    <row r="46" spans="11:20" ht="12.75">
      <c r="K46" s="12"/>
      <c r="L46" s="13"/>
      <c r="M46" s="13"/>
      <c r="N46" s="13"/>
      <c r="O46" s="13"/>
      <c r="P46" s="13"/>
      <c r="Q46" s="13"/>
      <c r="R46" s="13"/>
      <c r="S46" s="13"/>
      <c r="T46" s="13"/>
    </row>
    <row r="47" spans="11:20" ht="12.75">
      <c r="K47" s="12"/>
      <c r="L47" s="13"/>
      <c r="M47" s="13"/>
      <c r="N47" s="13"/>
      <c r="O47" s="13"/>
      <c r="P47" s="13"/>
      <c r="Q47" s="13"/>
      <c r="R47" s="13"/>
      <c r="S47" s="13"/>
      <c r="T47" s="13"/>
    </row>
  </sheetData>
  <sheetProtection/>
  <mergeCells count="13">
    <mergeCell ref="AA3:AC3"/>
    <mergeCell ref="AF3:AH3"/>
    <mergeCell ref="BE3:BG3"/>
    <mergeCell ref="B1:BG1"/>
    <mergeCell ref="AK3:AM3"/>
    <mergeCell ref="AP3:AR3"/>
    <mergeCell ref="AU3:AW3"/>
    <mergeCell ref="AZ3:BB3"/>
    <mergeCell ref="B3:D3"/>
    <mergeCell ref="G3:I3"/>
    <mergeCell ref="L3:N3"/>
    <mergeCell ref="Q3:S3"/>
    <mergeCell ref="V3:X3"/>
  </mergeCells>
  <conditionalFormatting sqref="AZ5:AZ34 B17:B35 AP5:AP34 Q5:Q34 AA5:AA34 BE5:BE35 L5:L35 V5:V35 AF5:AF35 AK5:AK35 AU5:AU35 B5:B15 G5:G32">
    <cfRule type="expression" priority="1" dxfId="2" stopIfTrue="1">
      <formula>OR(A5=1,A5=7)</formula>
    </cfRule>
  </conditionalFormatting>
  <conditionalFormatting sqref="G33">
    <cfRule type="cellIs" priority="2" dxfId="68" operator="equal" stopIfTrue="1">
      <formula>"g2+1"</formula>
    </cfRule>
    <cfRule type="expression" priority="3" dxfId="2" stopIfTrue="1">
      <formula>OR(F33=1,F33=7)</formula>
    </cfRule>
  </conditionalFormatting>
  <conditionalFormatting sqref="BA5:BA34 C5:C35 H5:H33 M5:M35 R5:R34 W5:W35 AB5:AB34 AG5:AG35 AL5:AL35 AQ5:AQ34 AV5:AV35 BF5:BF35">
    <cfRule type="expression" priority="4" dxfId="3" stopIfTrue="1">
      <formula>(E5=1)</formula>
    </cfRule>
    <cfRule type="expression" priority="5" dxfId="2" stopIfTrue="1">
      <formula>OR(A5=1,A5=7)</formula>
    </cfRule>
  </conditionalFormatting>
  <conditionalFormatting sqref="B16">
    <cfRule type="expression" priority="6" dxfId="2" stopIfTrue="1">
      <formula>OR(A16=1,A16=7)</formula>
    </cfRule>
  </conditionalFormatting>
  <conditionalFormatting sqref="D5:D35 I5:I33 N5:N35 S5:S34 X5:X35 BG5:BG35 AH5:AH35 AM5:AM35 AR5:AR34 AW5:AW35 BB5:BB34 AC5:AC11 AC13:AC34">
    <cfRule type="expression" priority="7" dxfId="62" stopIfTrue="1">
      <formula>IF(B5=TODAY(),TRUE,)</formula>
    </cfRule>
  </conditionalFormatting>
  <conditionalFormatting sqref="AC12">
    <cfRule type="expression" priority="8" dxfId="62" stopIfTrue="1">
      <formula>IF(AA12=TODAY(),TRUE,)</formula>
    </cfRule>
  </conditionalFormatting>
  <hyperlinks>
    <hyperlink ref="B3:D3" location="jan!A1" display="jan!A1"/>
    <hyperlink ref="G3:I3" location="fév!A1" display="fév!A1"/>
    <hyperlink ref="L3:N3" location="mar!A1" display="mar!A1"/>
    <hyperlink ref="Q3:S3" location="avr!A1" display="avr!A1"/>
    <hyperlink ref="V3:X3" location="mai!A1" display="mai!A1"/>
    <hyperlink ref="AA3:AC3" location="juin!A1" display="juin!A1"/>
    <hyperlink ref="AF3:AH3" location="juil!A1" display="juil!A1"/>
    <hyperlink ref="AK3:AM3" location="aou!A1" display="aou!A1"/>
    <hyperlink ref="AP3:AR3" location="sep!A1" display="sep!A1"/>
    <hyperlink ref="AU3:AW3" location="oct!A1" display="oct!A1"/>
    <hyperlink ref="AZ3:BB3" location="nov!A1" display="nov!A1"/>
    <hyperlink ref="BE3:BG3" location="dec!A1" display="dec!A1"/>
  </hyperlinks>
  <printOptions horizontalCentered="1" verticalCentered="1"/>
  <pageMargins left="0.15748031496062992" right="0.11811023622047245" top="0" bottom="0" header="0" footer="0"/>
  <pageSetup fitToHeight="1" fitToWidth="1" horizontalDpi="300" verticalDpi="300" orientation="landscape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9"/>
  <sheetViews>
    <sheetView showGridLines="0" zoomScalePageLayoutView="0" workbookViewId="0" topLeftCell="A1">
      <selection activeCell="G28" sqref="G28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14.00390625" style="0" customWidth="1"/>
    <col min="7" max="7" width="118.00390625" style="0" customWidth="1"/>
    <col min="8" max="8" width="1.7109375" style="0" customWidth="1"/>
  </cols>
  <sheetData>
    <row r="1" spans="1:2" s="1" customFormat="1" ht="9.75" customHeight="1">
      <c r="A1" s="31"/>
      <c r="B1" s="31"/>
    </row>
    <row r="2" spans="1:8" s="1" customFormat="1" ht="19.5" customHeight="1">
      <c r="A2" s="31"/>
      <c r="B2" s="32">
        <f>MATCH(5,B4:B10)</f>
        <v>4</v>
      </c>
      <c r="C2" s="338" t="s">
        <v>60</v>
      </c>
      <c r="D2" s="339"/>
      <c r="E2" s="340"/>
      <c r="F2" s="341"/>
      <c r="G2" s="52">
        <f>DATE(Année,E3,1)</f>
        <v>43101</v>
      </c>
      <c r="H2" s="48"/>
    </row>
    <row r="3" spans="1:7" s="36" customFormat="1" ht="9" customHeight="1" thickBot="1">
      <c r="A3" s="31"/>
      <c r="B3" s="31"/>
      <c r="C3" s="31"/>
      <c r="D3" s="31">
        <f>Année</f>
        <v>2018</v>
      </c>
      <c r="E3" s="35">
        <v>1</v>
      </c>
      <c r="F3" s="342"/>
      <c r="G3" s="91">
        <f>DATE(Année,1,1)</f>
        <v>43101</v>
      </c>
    </row>
    <row r="4" spans="1:7" ht="12.75">
      <c r="A4" s="33">
        <f aca="true" t="shared" si="0" ref="A4:A34">IF(COUNTIF(tjf,D4)&gt;0,1,"")</f>
        <v>1</v>
      </c>
      <c r="B4" s="34">
        <f>WEEKDAY(D4)</f>
        <v>2</v>
      </c>
      <c r="C4" s="226">
        <f>IF(B4=5,INT((D4-ier-prem)/7)+2,"")</f>
      </c>
      <c r="D4" s="217">
        <f>G2</f>
        <v>43101</v>
      </c>
      <c r="E4" s="54">
        <v>1</v>
      </c>
      <c r="F4" s="218"/>
      <c r="G4" s="219"/>
    </row>
    <row r="5" spans="1:7" ht="12.75">
      <c r="A5" s="33">
        <f t="shared" si="0"/>
      </c>
      <c r="B5" s="34">
        <f aca="true" t="shared" si="1" ref="B5:B31">WEEKDAY(D5)</f>
        <v>3</v>
      </c>
      <c r="C5" s="227">
        <f aca="true" t="shared" si="2" ref="C5:C34">IF(B5=5,INT((D5-ier-prem)/7)+2,"")</f>
      </c>
      <c r="D5" s="220">
        <f aca="true" t="shared" si="3" ref="D5:D34">D4+1</f>
        <v>43102</v>
      </c>
      <c r="E5" s="56">
        <v>2</v>
      </c>
      <c r="F5" s="57"/>
      <c r="G5" s="221"/>
    </row>
    <row r="6" spans="1:7" ht="12.75">
      <c r="A6" s="33">
        <f t="shared" si="0"/>
      </c>
      <c r="B6" s="34">
        <f t="shared" si="1"/>
        <v>4</v>
      </c>
      <c r="C6" s="227">
        <f t="shared" si="2"/>
      </c>
      <c r="D6" s="220">
        <f t="shared" si="3"/>
        <v>43103</v>
      </c>
      <c r="E6" s="56">
        <v>3</v>
      </c>
      <c r="F6" s="62"/>
      <c r="G6" s="221"/>
    </row>
    <row r="7" spans="1:7" ht="12.75">
      <c r="A7" s="33">
        <f t="shared" si="0"/>
      </c>
      <c r="B7" s="34">
        <f t="shared" si="1"/>
        <v>5</v>
      </c>
      <c r="C7" s="227">
        <f t="shared" si="2"/>
        <v>1</v>
      </c>
      <c r="D7" s="220">
        <f t="shared" si="3"/>
        <v>43104</v>
      </c>
      <c r="E7" s="56">
        <v>4</v>
      </c>
      <c r="F7" s="62"/>
      <c r="G7" s="221"/>
    </row>
    <row r="8" spans="1:7" ht="12.75">
      <c r="A8" s="33">
        <f t="shared" si="0"/>
      </c>
      <c r="B8" s="34">
        <f t="shared" si="1"/>
        <v>6</v>
      </c>
      <c r="C8" s="227">
        <f t="shared" si="2"/>
      </c>
      <c r="D8" s="220">
        <f t="shared" si="3"/>
        <v>43105</v>
      </c>
      <c r="E8" s="56">
        <v>5</v>
      </c>
      <c r="F8" s="62"/>
      <c r="G8" s="221"/>
    </row>
    <row r="9" spans="1:7" ht="12.75">
      <c r="A9" s="33">
        <f t="shared" si="0"/>
      </c>
      <c r="B9" s="34">
        <f t="shared" si="1"/>
        <v>7</v>
      </c>
      <c r="C9" s="227">
        <f t="shared" si="2"/>
      </c>
      <c r="D9" s="220">
        <f t="shared" si="3"/>
        <v>43106</v>
      </c>
      <c r="E9" s="56">
        <v>6</v>
      </c>
      <c r="F9" s="62"/>
      <c r="G9" s="221"/>
    </row>
    <row r="10" spans="1:7" ht="13.5" thickBot="1">
      <c r="A10" s="33">
        <f t="shared" si="0"/>
      </c>
      <c r="B10" s="34">
        <f t="shared" si="1"/>
        <v>1</v>
      </c>
      <c r="C10" s="228">
        <f t="shared" si="2"/>
      </c>
      <c r="D10" s="222">
        <f t="shared" si="3"/>
        <v>43107</v>
      </c>
      <c r="E10" s="223">
        <v>7</v>
      </c>
      <c r="F10" s="224"/>
      <c r="G10" s="225"/>
    </row>
    <row r="11" spans="1:7" ht="12.75">
      <c r="A11" s="33">
        <f t="shared" si="0"/>
      </c>
      <c r="B11" s="34">
        <f t="shared" si="1"/>
        <v>2</v>
      </c>
      <c r="C11" s="229">
        <f t="shared" si="2"/>
      </c>
      <c r="D11" s="53">
        <f>D10+1</f>
        <v>43108</v>
      </c>
      <c r="E11" s="54">
        <v>8</v>
      </c>
      <c r="F11" s="61"/>
      <c r="G11" s="219"/>
    </row>
    <row r="12" spans="1:7" ht="12.75">
      <c r="A12" s="33">
        <f t="shared" si="0"/>
      </c>
      <c r="B12" s="34">
        <f t="shared" si="1"/>
        <v>3</v>
      </c>
      <c r="C12" s="230">
        <f t="shared" si="2"/>
      </c>
      <c r="D12" s="55">
        <f t="shared" si="3"/>
        <v>43109</v>
      </c>
      <c r="E12" s="56">
        <v>9</v>
      </c>
      <c r="F12" s="62"/>
      <c r="G12" s="221"/>
    </row>
    <row r="13" spans="1:7" ht="12.75">
      <c r="A13" s="33">
        <f t="shared" si="0"/>
      </c>
      <c r="B13" s="34">
        <f t="shared" si="1"/>
        <v>4</v>
      </c>
      <c r="C13" s="230">
        <f t="shared" si="2"/>
      </c>
      <c r="D13" s="55">
        <f t="shared" si="3"/>
        <v>43110</v>
      </c>
      <c r="E13" s="56">
        <v>10</v>
      </c>
      <c r="F13" s="62"/>
      <c r="G13" s="221"/>
    </row>
    <row r="14" spans="1:7" ht="12.75">
      <c r="A14" s="33">
        <f t="shared" si="0"/>
      </c>
      <c r="B14" s="34">
        <f t="shared" si="1"/>
        <v>5</v>
      </c>
      <c r="C14" s="230">
        <f t="shared" si="2"/>
        <v>2</v>
      </c>
      <c r="D14" s="55">
        <f t="shared" si="3"/>
        <v>43111</v>
      </c>
      <c r="E14" s="56">
        <v>11</v>
      </c>
      <c r="F14" s="62"/>
      <c r="G14" s="221"/>
    </row>
    <row r="15" spans="1:7" ht="12.75">
      <c r="A15" s="33">
        <f t="shared" si="0"/>
      </c>
      <c r="B15" s="34">
        <f t="shared" si="1"/>
        <v>6</v>
      </c>
      <c r="C15" s="230">
        <f t="shared" si="2"/>
      </c>
      <c r="D15" s="55">
        <f t="shared" si="3"/>
        <v>43112</v>
      </c>
      <c r="E15" s="56">
        <v>12</v>
      </c>
      <c r="F15" s="62"/>
      <c r="G15" s="221"/>
    </row>
    <row r="16" spans="1:7" ht="12.75">
      <c r="A16" s="33">
        <f t="shared" si="0"/>
      </c>
      <c r="B16" s="34">
        <f t="shared" si="1"/>
        <v>7</v>
      </c>
      <c r="C16" s="230">
        <f t="shared" si="2"/>
      </c>
      <c r="D16" s="55">
        <f t="shared" si="3"/>
        <v>43113</v>
      </c>
      <c r="E16" s="56">
        <v>13</v>
      </c>
      <c r="F16" s="62"/>
      <c r="G16" s="221"/>
    </row>
    <row r="17" spans="1:7" ht="13.5" thickBot="1">
      <c r="A17" s="33">
        <f t="shared" si="0"/>
      </c>
      <c r="B17" s="34">
        <f t="shared" si="1"/>
        <v>1</v>
      </c>
      <c r="C17" s="231">
        <f t="shared" si="2"/>
      </c>
      <c r="D17" s="232">
        <f t="shared" si="3"/>
        <v>43114</v>
      </c>
      <c r="E17" s="223">
        <v>14</v>
      </c>
      <c r="F17" s="224"/>
      <c r="G17" s="225"/>
    </row>
    <row r="18" spans="1:7" ht="12.75">
      <c r="A18" s="33">
        <f t="shared" si="0"/>
      </c>
      <c r="B18" s="34">
        <f t="shared" si="1"/>
        <v>2</v>
      </c>
      <c r="C18" s="229">
        <f t="shared" si="2"/>
      </c>
      <c r="D18" s="53">
        <f t="shared" si="3"/>
        <v>43115</v>
      </c>
      <c r="E18" s="54">
        <v>15</v>
      </c>
      <c r="F18" s="61"/>
      <c r="G18" s="219"/>
    </row>
    <row r="19" spans="1:7" ht="12.75">
      <c r="A19" s="33">
        <f t="shared" si="0"/>
      </c>
      <c r="B19" s="34">
        <f t="shared" si="1"/>
        <v>3</v>
      </c>
      <c r="C19" s="230">
        <f t="shared" si="2"/>
      </c>
      <c r="D19" s="55">
        <f t="shared" si="3"/>
        <v>43116</v>
      </c>
      <c r="E19" s="56">
        <v>16</v>
      </c>
      <c r="F19" s="62"/>
      <c r="G19" s="221"/>
    </row>
    <row r="20" spans="1:7" ht="12.75">
      <c r="A20" s="33">
        <f t="shared" si="0"/>
      </c>
      <c r="B20" s="34">
        <f t="shared" si="1"/>
        <v>4</v>
      </c>
      <c r="C20" s="230">
        <f t="shared" si="2"/>
      </c>
      <c r="D20" s="55">
        <f t="shared" si="3"/>
        <v>43117</v>
      </c>
      <c r="E20" s="56">
        <v>17</v>
      </c>
      <c r="F20" s="62"/>
      <c r="G20" s="221"/>
    </row>
    <row r="21" spans="1:7" ht="39.75" customHeight="1">
      <c r="A21" s="33">
        <f t="shared" si="0"/>
      </c>
      <c r="B21" s="34">
        <f t="shared" si="1"/>
        <v>5</v>
      </c>
      <c r="C21" s="230">
        <f t="shared" si="2"/>
        <v>3</v>
      </c>
      <c r="D21" s="296">
        <f t="shared" si="3"/>
        <v>43118</v>
      </c>
      <c r="E21" s="297">
        <v>18</v>
      </c>
      <c r="F21" s="324" t="s">
        <v>64</v>
      </c>
      <c r="G21" s="313" t="s">
        <v>84</v>
      </c>
    </row>
    <row r="22" spans="1:7" ht="29.25" customHeight="1">
      <c r="A22" s="33">
        <f t="shared" si="0"/>
      </c>
      <c r="B22" s="34">
        <f t="shared" si="1"/>
        <v>6</v>
      </c>
      <c r="C22" s="230">
        <f t="shared" si="2"/>
      </c>
      <c r="D22" s="296">
        <f t="shared" si="3"/>
        <v>43119</v>
      </c>
      <c r="E22" s="297">
        <v>19</v>
      </c>
      <c r="F22" s="62" t="s">
        <v>62</v>
      </c>
      <c r="G22" s="313" t="s">
        <v>85</v>
      </c>
    </row>
    <row r="23" spans="1:7" ht="12.75">
      <c r="A23" s="33">
        <f t="shared" si="0"/>
      </c>
      <c r="B23" s="34">
        <f t="shared" si="1"/>
        <v>7</v>
      </c>
      <c r="C23" s="230">
        <f t="shared" si="2"/>
      </c>
      <c r="D23" s="55">
        <f t="shared" si="3"/>
        <v>43120</v>
      </c>
      <c r="E23" s="56">
        <v>20</v>
      </c>
      <c r="F23" s="62"/>
      <c r="G23" s="221"/>
    </row>
    <row r="24" spans="1:7" ht="13.5" thickBot="1">
      <c r="A24" s="33">
        <f t="shared" si="0"/>
      </c>
      <c r="B24" s="34">
        <f t="shared" si="1"/>
        <v>1</v>
      </c>
      <c r="C24" s="231">
        <f t="shared" si="2"/>
      </c>
      <c r="D24" s="232">
        <f t="shared" si="3"/>
        <v>43121</v>
      </c>
      <c r="E24" s="223">
        <v>21</v>
      </c>
      <c r="F24" s="224"/>
      <c r="G24" s="225"/>
    </row>
    <row r="25" spans="1:7" ht="12.75">
      <c r="A25" s="33">
        <f t="shared" si="0"/>
      </c>
      <c r="B25" s="34">
        <f t="shared" si="1"/>
        <v>2</v>
      </c>
      <c r="C25" s="229">
        <f t="shared" si="2"/>
      </c>
      <c r="D25" s="53">
        <f t="shared" si="3"/>
        <v>43122</v>
      </c>
      <c r="E25" s="54">
        <v>22</v>
      </c>
      <c r="F25" s="61"/>
      <c r="G25" s="219"/>
    </row>
    <row r="26" spans="1:7" ht="12.75">
      <c r="A26" s="33">
        <f t="shared" si="0"/>
      </c>
      <c r="B26" s="34">
        <f t="shared" si="1"/>
        <v>3</v>
      </c>
      <c r="C26" s="230">
        <f t="shared" si="2"/>
      </c>
      <c r="D26" s="55">
        <f t="shared" si="3"/>
        <v>43123</v>
      </c>
      <c r="E26" s="56">
        <v>23</v>
      </c>
      <c r="F26" s="62"/>
      <c r="G26" s="221"/>
    </row>
    <row r="27" spans="1:7" ht="12.75">
      <c r="A27" s="33">
        <f t="shared" si="0"/>
      </c>
      <c r="B27" s="34">
        <f t="shared" si="1"/>
        <v>4</v>
      </c>
      <c r="C27" s="230">
        <f t="shared" si="2"/>
      </c>
      <c r="D27" s="55">
        <f t="shared" si="3"/>
        <v>43124</v>
      </c>
      <c r="E27" s="56">
        <v>24</v>
      </c>
      <c r="F27" s="65"/>
      <c r="G27" s="221"/>
    </row>
    <row r="28" spans="1:7" ht="12.75">
      <c r="A28" s="33">
        <f t="shared" si="0"/>
      </c>
      <c r="B28" s="34">
        <f t="shared" si="1"/>
        <v>5</v>
      </c>
      <c r="C28" s="230">
        <f t="shared" si="2"/>
        <v>4</v>
      </c>
      <c r="D28" s="298">
        <f t="shared" si="3"/>
        <v>43125</v>
      </c>
      <c r="E28" s="299">
        <v>25</v>
      </c>
      <c r="F28" s="65" t="s">
        <v>36</v>
      </c>
      <c r="G28" s="221"/>
    </row>
    <row r="29" spans="1:7" ht="12.75">
      <c r="A29" s="33">
        <f t="shared" si="0"/>
      </c>
      <c r="B29" s="34">
        <f t="shared" si="1"/>
        <v>6</v>
      </c>
      <c r="C29" s="230">
        <f t="shared" si="2"/>
      </c>
      <c r="D29" s="55">
        <f t="shared" si="3"/>
        <v>43126</v>
      </c>
      <c r="E29" s="56">
        <v>26</v>
      </c>
      <c r="F29" s="65"/>
      <c r="G29" s="221"/>
    </row>
    <row r="30" spans="1:7" ht="12.75">
      <c r="A30" s="33">
        <f t="shared" si="0"/>
      </c>
      <c r="B30" s="34">
        <f t="shared" si="1"/>
        <v>7</v>
      </c>
      <c r="C30" s="230">
        <f t="shared" si="2"/>
      </c>
      <c r="D30" s="55">
        <f t="shared" si="3"/>
        <v>43127</v>
      </c>
      <c r="E30" s="56">
        <v>27</v>
      </c>
      <c r="F30" s="65"/>
      <c r="G30" s="221"/>
    </row>
    <row r="31" spans="1:7" ht="13.5" thickBot="1">
      <c r="A31" s="33">
        <f t="shared" si="0"/>
      </c>
      <c r="B31" s="34">
        <f t="shared" si="1"/>
        <v>1</v>
      </c>
      <c r="C31" s="231">
        <f t="shared" si="2"/>
      </c>
      <c r="D31" s="232">
        <f t="shared" si="3"/>
        <v>43128</v>
      </c>
      <c r="E31" s="223">
        <v>28</v>
      </c>
      <c r="F31" s="233"/>
      <c r="G31" s="225"/>
    </row>
    <row r="32" spans="1:7" ht="12.75">
      <c r="A32" s="33">
        <f t="shared" si="0"/>
      </c>
      <c r="B32" s="34">
        <f>IF(E32="","",WEEKDAY(D32))</f>
        <v>2</v>
      </c>
      <c r="C32" s="229">
        <f t="shared" si="2"/>
      </c>
      <c r="D32" s="53">
        <f t="shared" si="3"/>
        <v>43129</v>
      </c>
      <c r="E32" s="54">
        <v>29</v>
      </c>
      <c r="F32" s="64"/>
      <c r="G32" s="219"/>
    </row>
    <row r="33" spans="1:7" ht="12.75">
      <c r="A33" s="33">
        <f t="shared" si="0"/>
      </c>
      <c r="B33" s="34">
        <f>IF(E33="","",WEEKDAY(D33))</f>
        <v>3</v>
      </c>
      <c r="C33" s="230">
        <f t="shared" si="2"/>
      </c>
      <c r="D33" s="55">
        <f t="shared" si="3"/>
        <v>43130</v>
      </c>
      <c r="E33" s="56">
        <v>30</v>
      </c>
      <c r="F33" s="65"/>
      <c r="G33" s="221"/>
    </row>
    <row r="34" spans="1:7" ht="13.5" thickBot="1">
      <c r="A34" s="33">
        <f t="shared" si="0"/>
      </c>
      <c r="B34" s="34">
        <f>IF(E34="","",WEEKDAY(D34))</f>
        <v>4</v>
      </c>
      <c r="C34" s="231">
        <f t="shared" si="2"/>
      </c>
      <c r="D34" s="232">
        <f t="shared" si="3"/>
        <v>43131</v>
      </c>
      <c r="E34" s="223">
        <v>31</v>
      </c>
      <c r="F34" s="233"/>
      <c r="G34" s="225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</sheetData>
  <sheetProtection/>
  <mergeCells count="2">
    <mergeCell ref="C2:E2"/>
    <mergeCell ref="F2:F3"/>
  </mergeCells>
  <conditionalFormatting sqref="C4:C34">
    <cfRule type="expression" priority="1" dxfId="70" stopIfTrue="1">
      <formula>(B4=1)</formula>
    </cfRule>
  </conditionalFormatting>
  <conditionalFormatting sqref="D4:D34">
    <cfRule type="expression" priority="2" dxfId="2" stopIfTrue="1">
      <formula>OR(B4=1,B4=7)</formula>
    </cfRule>
  </conditionalFormatting>
  <conditionalFormatting sqref="E4:E34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 horizontalCentered="1" verticalCentered="1"/>
  <pageMargins left="0" right="0" top="0" bottom="0" header="0" footer="0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7"/>
  <sheetViews>
    <sheetView showGridLines="0" zoomScalePageLayoutView="0" workbookViewId="0" topLeftCell="A13">
      <selection activeCell="L22" sqref="L22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12.28125" style="0" customWidth="1"/>
    <col min="7" max="7" width="118.00390625" style="0" customWidth="1"/>
    <col min="8" max="8" width="1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7</v>
      </c>
      <c r="C2" s="338" t="s">
        <v>60</v>
      </c>
      <c r="D2" s="339"/>
      <c r="E2" s="340"/>
      <c r="F2" s="343"/>
      <c r="G2" s="51">
        <f>DATE(Année,E3,1)</f>
        <v>43132</v>
      </c>
      <c r="H2" s="48"/>
    </row>
    <row r="3" spans="1:7" s="36" customFormat="1" ht="9" customHeight="1" thickBot="1">
      <c r="A3" s="31"/>
      <c r="B3" s="31"/>
      <c r="C3" s="41">
        <f>DATE(Année,3,1)-1</f>
        <v>43159</v>
      </c>
      <c r="D3" s="31">
        <f>Année</f>
        <v>2018</v>
      </c>
      <c r="E3" s="35">
        <v>2</v>
      </c>
      <c r="F3" s="342"/>
      <c r="G3" s="37">
        <f>DATE(Année,1,1)</f>
        <v>43101</v>
      </c>
    </row>
    <row r="4" spans="1:7" ht="18.75" customHeight="1">
      <c r="A4" s="33">
        <f aca="true" t="shared" si="0" ref="A4:A32">IF(COUNTIF(tjf,D4)&gt;0,1,"")</f>
      </c>
      <c r="B4" s="34">
        <f aca="true" t="shared" si="1" ref="B4:B31">WEEKDAY(D4)</f>
        <v>5</v>
      </c>
      <c r="C4" s="229">
        <f aca="true" t="shared" si="2" ref="C4:C31">IF(B4=5,INT((D4-ier-prem)/7)+2,"")</f>
        <v>5</v>
      </c>
      <c r="D4" s="53">
        <f>G2</f>
        <v>43132</v>
      </c>
      <c r="E4" s="54">
        <v>1</v>
      </c>
      <c r="F4" s="64"/>
      <c r="G4" s="219"/>
    </row>
    <row r="5" spans="1:7" ht="18.75" customHeight="1">
      <c r="A5" s="33">
        <f t="shared" si="0"/>
      </c>
      <c r="B5" s="34">
        <f t="shared" si="1"/>
        <v>6</v>
      </c>
      <c r="C5" s="230">
        <f t="shared" si="2"/>
      </c>
      <c r="D5" s="55">
        <f aca="true" t="shared" si="3" ref="D5:D31">D4+1</f>
        <v>43133</v>
      </c>
      <c r="E5" s="56">
        <v>2</v>
      </c>
      <c r="F5" s="65"/>
      <c r="G5" s="221"/>
    </row>
    <row r="6" spans="1:7" ht="18.75" customHeight="1">
      <c r="A6" s="33">
        <f t="shared" si="0"/>
      </c>
      <c r="B6" s="34">
        <f t="shared" si="1"/>
        <v>7</v>
      </c>
      <c r="C6" s="230">
        <f t="shared" si="2"/>
      </c>
      <c r="D6" s="55">
        <f t="shared" si="3"/>
        <v>43134</v>
      </c>
      <c r="E6" s="56">
        <v>3</v>
      </c>
      <c r="F6" s="57"/>
      <c r="G6" s="221"/>
    </row>
    <row r="7" spans="1:7" ht="18.75" customHeight="1" thickBot="1">
      <c r="A7" s="33">
        <f t="shared" si="0"/>
      </c>
      <c r="B7" s="34">
        <f t="shared" si="1"/>
        <v>1</v>
      </c>
      <c r="C7" s="231">
        <f t="shared" si="2"/>
      </c>
      <c r="D7" s="232">
        <f t="shared" si="3"/>
        <v>43135</v>
      </c>
      <c r="E7" s="223">
        <v>4</v>
      </c>
      <c r="F7" s="234"/>
      <c r="G7" s="225"/>
    </row>
    <row r="8" spans="1:7" ht="18.75" customHeight="1">
      <c r="A8" s="33">
        <f t="shared" si="0"/>
      </c>
      <c r="B8" s="34">
        <f t="shared" si="1"/>
        <v>2</v>
      </c>
      <c r="C8" s="229">
        <f t="shared" si="2"/>
      </c>
      <c r="D8" s="53">
        <f t="shared" si="3"/>
        <v>43136</v>
      </c>
      <c r="E8" s="54">
        <v>5</v>
      </c>
      <c r="F8" s="218"/>
      <c r="G8" s="219"/>
    </row>
    <row r="9" spans="1:7" ht="18.75" customHeight="1">
      <c r="A9" s="33">
        <f t="shared" si="0"/>
      </c>
      <c r="B9" s="34">
        <f t="shared" si="1"/>
        <v>3</v>
      </c>
      <c r="C9" s="230">
        <f t="shared" si="2"/>
      </c>
      <c r="D9" s="55">
        <f t="shared" si="3"/>
        <v>43137</v>
      </c>
      <c r="E9" s="56">
        <v>6</v>
      </c>
      <c r="F9" s="57"/>
      <c r="G9" s="221"/>
    </row>
    <row r="10" spans="1:7" ht="18.75" customHeight="1">
      <c r="A10" s="33">
        <f t="shared" si="0"/>
      </c>
      <c r="B10" s="34">
        <f t="shared" si="1"/>
        <v>4</v>
      </c>
      <c r="C10" s="230">
        <f t="shared" si="2"/>
      </c>
      <c r="D10" s="55">
        <f t="shared" si="3"/>
        <v>43138</v>
      </c>
      <c r="E10" s="56">
        <v>7</v>
      </c>
      <c r="F10" s="57"/>
      <c r="G10" s="221"/>
    </row>
    <row r="11" spans="1:7" ht="18.75" customHeight="1">
      <c r="A11" s="33">
        <f t="shared" si="0"/>
      </c>
      <c r="B11" s="34">
        <f t="shared" si="1"/>
        <v>5</v>
      </c>
      <c r="C11" s="230">
        <f t="shared" si="2"/>
        <v>6</v>
      </c>
      <c r="D11" s="55">
        <f t="shared" si="3"/>
        <v>43139</v>
      </c>
      <c r="E11" s="56">
        <v>8</v>
      </c>
      <c r="F11" s="57"/>
      <c r="G11" s="221"/>
    </row>
    <row r="12" spans="1:7" ht="18.75" customHeight="1">
      <c r="A12" s="33">
        <f t="shared" si="0"/>
      </c>
      <c r="B12" s="34">
        <f t="shared" si="1"/>
        <v>6</v>
      </c>
      <c r="C12" s="230">
        <f t="shared" si="2"/>
      </c>
      <c r="D12" s="55">
        <f t="shared" si="3"/>
        <v>43140</v>
      </c>
      <c r="E12" s="56">
        <v>9</v>
      </c>
      <c r="F12" s="57"/>
      <c r="G12" s="221"/>
    </row>
    <row r="13" spans="1:7" ht="18.75" customHeight="1">
      <c r="A13" s="33">
        <f t="shared" si="0"/>
      </c>
      <c r="B13" s="34">
        <f t="shared" si="1"/>
        <v>7</v>
      </c>
      <c r="C13" s="230">
        <f t="shared" si="2"/>
      </c>
      <c r="D13" s="55">
        <f t="shared" si="3"/>
        <v>43141</v>
      </c>
      <c r="E13" s="56">
        <v>10</v>
      </c>
      <c r="F13" s="57"/>
      <c r="G13" s="221"/>
    </row>
    <row r="14" spans="1:7" ht="18.75" customHeight="1" thickBot="1">
      <c r="A14" s="33">
        <f t="shared" si="0"/>
      </c>
      <c r="B14" s="34">
        <f t="shared" si="1"/>
        <v>1</v>
      </c>
      <c r="C14" s="231">
        <f t="shared" si="2"/>
      </c>
      <c r="D14" s="232">
        <f t="shared" si="3"/>
        <v>43142</v>
      </c>
      <c r="E14" s="223">
        <v>11</v>
      </c>
      <c r="F14" s="234"/>
      <c r="G14" s="225"/>
    </row>
    <row r="15" spans="1:7" ht="18.75" customHeight="1">
      <c r="A15" s="33">
        <f t="shared" si="0"/>
      </c>
      <c r="B15" s="34">
        <f t="shared" si="1"/>
        <v>2</v>
      </c>
      <c r="C15" s="302">
        <f t="shared" si="2"/>
      </c>
      <c r="D15" s="53">
        <f t="shared" si="3"/>
        <v>43143</v>
      </c>
      <c r="E15" s="54">
        <v>12</v>
      </c>
      <c r="F15" s="218"/>
      <c r="G15" s="219"/>
    </row>
    <row r="16" spans="1:7" ht="18.75" customHeight="1">
      <c r="A16" s="33">
        <f t="shared" si="0"/>
      </c>
      <c r="B16" s="34">
        <f t="shared" si="1"/>
        <v>3</v>
      </c>
      <c r="C16" s="300">
        <f t="shared" si="2"/>
      </c>
      <c r="D16" s="55">
        <f t="shared" si="3"/>
        <v>43144</v>
      </c>
      <c r="E16" s="56">
        <v>13</v>
      </c>
      <c r="F16" s="57"/>
      <c r="G16" s="221"/>
    </row>
    <row r="17" spans="1:7" ht="18.75" customHeight="1">
      <c r="A17" s="33">
        <f t="shared" si="0"/>
      </c>
      <c r="B17" s="34">
        <f t="shared" si="1"/>
        <v>4</v>
      </c>
      <c r="C17" s="300">
        <f t="shared" si="2"/>
      </c>
      <c r="D17" s="55">
        <f t="shared" si="3"/>
        <v>43145</v>
      </c>
      <c r="E17" s="56">
        <v>14</v>
      </c>
      <c r="F17" s="57"/>
      <c r="G17" s="221"/>
    </row>
    <row r="18" spans="1:7" ht="42" customHeight="1">
      <c r="A18" s="33">
        <f t="shared" si="0"/>
      </c>
      <c r="B18" s="34">
        <f t="shared" si="1"/>
        <v>5</v>
      </c>
      <c r="C18" s="300">
        <f t="shared" si="2"/>
        <v>7</v>
      </c>
      <c r="D18" s="296">
        <f t="shared" si="3"/>
        <v>43146</v>
      </c>
      <c r="E18" s="297">
        <v>15</v>
      </c>
      <c r="F18" s="314" t="s">
        <v>64</v>
      </c>
      <c r="G18" s="313" t="s">
        <v>86</v>
      </c>
    </row>
    <row r="19" spans="1:7" ht="47.25" customHeight="1">
      <c r="A19" s="33">
        <f t="shared" si="0"/>
      </c>
      <c r="B19" s="34">
        <f t="shared" si="1"/>
        <v>6</v>
      </c>
      <c r="C19" s="300">
        <f t="shared" si="2"/>
      </c>
      <c r="D19" s="296">
        <f t="shared" si="3"/>
        <v>43147</v>
      </c>
      <c r="E19" s="297">
        <v>16</v>
      </c>
      <c r="F19" s="314" t="s">
        <v>76</v>
      </c>
      <c r="G19" s="313" t="s">
        <v>87</v>
      </c>
    </row>
    <row r="20" spans="1:7" ht="18.75" customHeight="1">
      <c r="A20" s="33">
        <f t="shared" si="0"/>
      </c>
      <c r="B20" s="34">
        <f t="shared" si="1"/>
        <v>7</v>
      </c>
      <c r="C20" s="300">
        <f t="shared" si="2"/>
      </c>
      <c r="D20" s="55">
        <f t="shared" si="3"/>
        <v>43148</v>
      </c>
      <c r="E20" s="56">
        <v>17</v>
      </c>
      <c r="F20" s="57"/>
      <c r="G20" s="221"/>
    </row>
    <row r="21" spans="1:7" ht="18.75" customHeight="1" thickBot="1">
      <c r="A21" s="33">
        <f t="shared" si="0"/>
      </c>
      <c r="B21" s="34">
        <f t="shared" si="1"/>
        <v>1</v>
      </c>
      <c r="C21" s="301">
        <f t="shared" si="2"/>
      </c>
      <c r="D21" s="232">
        <f t="shared" si="3"/>
        <v>43149</v>
      </c>
      <c r="E21" s="223">
        <v>18</v>
      </c>
      <c r="F21" s="234"/>
      <c r="G21" s="225"/>
    </row>
    <row r="22" spans="1:7" ht="18.75" customHeight="1">
      <c r="A22" s="33">
        <f t="shared" si="0"/>
      </c>
      <c r="B22" s="34">
        <f t="shared" si="1"/>
        <v>2</v>
      </c>
      <c r="C22" s="229">
        <f t="shared" si="2"/>
      </c>
      <c r="D22" s="53">
        <f t="shared" si="3"/>
        <v>43150</v>
      </c>
      <c r="E22" s="54">
        <v>19</v>
      </c>
      <c r="F22" s="218"/>
      <c r="G22" s="219"/>
    </row>
    <row r="23" spans="1:7" ht="18.75" customHeight="1">
      <c r="A23" s="33">
        <f t="shared" si="0"/>
      </c>
      <c r="B23" s="34">
        <f t="shared" si="1"/>
        <v>3</v>
      </c>
      <c r="C23" s="230">
        <f t="shared" si="2"/>
      </c>
      <c r="D23" s="55">
        <f t="shared" si="3"/>
        <v>43151</v>
      </c>
      <c r="E23" s="56">
        <v>20</v>
      </c>
      <c r="F23" s="57"/>
      <c r="G23" s="221"/>
    </row>
    <row r="24" spans="1:7" ht="18.75" customHeight="1">
      <c r="A24" s="33">
        <f t="shared" si="0"/>
      </c>
      <c r="B24" s="34">
        <f t="shared" si="1"/>
        <v>4</v>
      </c>
      <c r="C24" s="230">
        <f t="shared" si="2"/>
      </c>
      <c r="D24" s="55">
        <f t="shared" si="3"/>
        <v>43152</v>
      </c>
      <c r="E24" s="56">
        <v>21</v>
      </c>
      <c r="F24" s="57"/>
      <c r="G24" s="221"/>
    </row>
    <row r="25" spans="1:7" ht="18.75" customHeight="1">
      <c r="A25" s="33">
        <f t="shared" si="0"/>
      </c>
      <c r="B25" s="34">
        <f t="shared" si="1"/>
        <v>5</v>
      </c>
      <c r="C25" s="230">
        <f t="shared" si="2"/>
        <v>8</v>
      </c>
      <c r="D25" s="55">
        <f t="shared" si="3"/>
        <v>43153</v>
      </c>
      <c r="E25" s="56">
        <v>22</v>
      </c>
      <c r="F25" s="57"/>
      <c r="G25" s="221"/>
    </row>
    <row r="26" spans="1:7" ht="18.75" customHeight="1">
      <c r="A26" s="33">
        <f t="shared" si="0"/>
      </c>
      <c r="B26" s="34">
        <f t="shared" si="1"/>
        <v>6</v>
      </c>
      <c r="C26" s="230">
        <f t="shared" si="2"/>
      </c>
      <c r="D26" s="55">
        <f t="shared" si="3"/>
        <v>43154</v>
      </c>
      <c r="E26" s="56">
        <v>23</v>
      </c>
      <c r="F26" s="57"/>
      <c r="G26" s="221"/>
    </row>
    <row r="27" spans="1:7" ht="18.75" customHeight="1">
      <c r="A27" s="33">
        <f t="shared" si="0"/>
      </c>
      <c r="B27" s="34">
        <f t="shared" si="1"/>
        <v>7</v>
      </c>
      <c r="C27" s="230">
        <f t="shared" si="2"/>
      </c>
      <c r="D27" s="55">
        <f t="shared" si="3"/>
        <v>43155</v>
      </c>
      <c r="E27" s="56">
        <v>24</v>
      </c>
      <c r="F27" s="57"/>
      <c r="G27" s="221"/>
    </row>
    <row r="28" spans="1:7" ht="18.75" customHeight="1" thickBot="1">
      <c r="A28" s="33">
        <f t="shared" si="0"/>
      </c>
      <c r="B28" s="34">
        <f t="shared" si="1"/>
        <v>1</v>
      </c>
      <c r="C28" s="231">
        <f t="shared" si="2"/>
      </c>
      <c r="D28" s="232">
        <f t="shared" si="3"/>
        <v>43156</v>
      </c>
      <c r="E28" s="223">
        <v>25</v>
      </c>
      <c r="F28" s="234"/>
      <c r="G28" s="225"/>
    </row>
    <row r="29" spans="1:7" ht="18.75" customHeight="1">
      <c r="A29" s="33">
        <f t="shared" si="0"/>
      </c>
      <c r="B29" s="34">
        <f t="shared" si="1"/>
        <v>2</v>
      </c>
      <c r="C29" s="229">
        <f t="shared" si="2"/>
      </c>
      <c r="D29" s="53">
        <f t="shared" si="3"/>
        <v>43157</v>
      </c>
      <c r="E29" s="54">
        <v>26</v>
      </c>
      <c r="F29" s="218"/>
      <c r="G29" s="219"/>
    </row>
    <row r="30" spans="1:7" ht="18.75" customHeight="1">
      <c r="A30" s="33">
        <f t="shared" si="0"/>
      </c>
      <c r="B30" s="34">
        <f t="shared" si="1"/>
        <v>3</v>
      </c>
      <c r="C30" s="230">
        <f t="shared" si="2"/>
      </c>
      <c r="D30" s="55">
        <f t="shared" si="3"/>
        <v>43158</v>
      </c>
      <c r="E30" s="56">
        <v>27</v>
      </c>
      <c r="F30" s="57"/>
      <c r="G30" s="221"/>
    </row>
    <row r="31" spans="1:7" ht="18.75" customHeight="1">
      <c r="A31" s="33">
        <f t="shared" si="0"/>
      </c>
      <c r="B31" s="34">
        <f t="shared" si="1"/>
        <v>4</v>
      </c>
      <c r="C31" s="230">
        <f t="shared" si="2"/>
      </c>
      <c r="D31" s="55">
        <f t="shared" si="3"/>
        <v>43159</v>
      </c>
      <c r="E31" s="56">
        <v>28</v>
      </c>
      <c r="F31" s="57"/>
      <c r="G31" s="221"/>
    </row>
    <row r="32" spans="1:7" ht="18.75" customHeight="1" thickBot="1">
      <c r="A32" s="33">
        <f t="shared" si="0"/>
      </c>
      <c r="B32" s="34">
        <f>IF(E32="","",WEEKDAY(D32))</f>
      </c>
      <c r="C32" s="231">
        <f>IF(DAY(C3)=29,IF(B32=5,INT((D32-ier-prem)/7)+2,""),"")</f>
      </c>
      <c r="D32" s="232">
        <f>IF(DAY(C3)=29,D31+1,"")</f>
      </c>
      <c r="E32" s="223">
        <f>IF(DAY(C3)=29,"29","")</f>
      </c>
      <c r="F32" s="233"/>
      <c r="G32" s="225"/>
    </row>
    <row r="33" spans="4:7" ht="12.75">
      <c r="D33" s="1"/>
      <c r="E33" s="1"/>
      <c r="F33" s="45"/>
      <c r="G33" s="45"/>
    </row>
    <row r="34" spans="4:7" ht="12.75">
      <c r="D34" s="1"/>
      <c r="E34" s="1"/>
      <c r="F34" s="45"/>
      <c r="G34" s="45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</sheetData>
  <sheetProtection/>
  <mergeCells count="2">
    <mergeCell ref="C2:E2"/>
    <mergeCell ref="F2:F3"/>
  </mergeCells>
  <conditionalFormatting sqref="C4:C32">
    <cfRule type="expression" priority="7" dxfId="70" stopIfTrue="1">
      <formula>(B4=1)</formula>
    </cfRule>
  </conditionalFormatting>
  <conditionalFormatting sqref="D4:D17 D32">
    <cfRule type="expression" priority="8" dxfId="2" stopIfTrue="1">
      <formula>OR(B4=1,B4=7)</formula>
    </cfRule>
  </conditionalFormatting>
  <conditionalFormatting sqref="E4:E17 E32">
    <cfRule type="expression" priority="9" dxfId="3" stopIfTrue="1">
      <formula>(A4=1)</formula>
    </cfRule>
    <cfRule type="expression" priority="10" dxfId="2" stopIfTrue="1">
      <formula>OR(B4=1,B4=7)</formula>
    </cfRule>
  </conditionalFormatting>
  <conditionalFormatting sqref="D18:D24">
    <cfRule type="expression" priority="4" dxfId="2" stopIfTrue="1">
      <formula>OR(B18=1,B18=7)</formula>
    </cfRule>
  </conditionalFormatting>
  <conditionalFormatting sqref="E18:E24">
    <cfRule type="expression" priority="5" dxfId="3" stopIfTrue="1">
      <formula>(A18=1)</formula>
    </cfRule>
    <cfRule type="expression" priority="6" dxfId="2" stopIfTrue="1">
      <formula>OR(B18=1,B18=7)</formula>
    </cfRule>
  </conditionalFormatting>
  <conditionalFormatting sqref="D25:D31">
    <cfRule type="expression" priority="1" dxfId="2" stopIfTrue="1">
      <formula>OR(B25=1,B25=7)</formula>
    </cfRule>
  </conditionalFormatting>
  <conditionalFormatting sqref="E25:E31">
    <cfRule type="expression" priority="2" dxfId="3" stopIfTrue="1">
      <formula>(A25=1)</formula>
    </cfRule>
    <cfRule type="expression" priority="3" dxfId="2" stopIfTrue="1">
      <formula>OR(B25=1,B25=7)</formula>
    </cfRule>
  </conditionalFormatting>
  <hyperlinks>
    <hyperlink ref="C2:E2" location="'2016'!A1" display="'2016'!A1"/>
  </hyperlinks>
  <printOptions horizontalCentered="1" verticalCentered="1"/>
  <pageMargins left="0" right="0" top="0" bottom="0" header="0" footer="0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9"/>
  <sheetViews>
    <sheetView showGridLines="0" zoomScalePageLayoutView="0" workbookViewId="0" topLeftCell="A1">
      <selection activeCell="G18" sqref="G18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9.140625" style="0" customWidth="1"/>
    <col min="7" max="7" width="118.00390625" style="0" customWidth="1"/>
    <col min="8" max="8" width="1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7</v>
      </c>
      <c r="C2" s="338" t="s">
        <v>60</v>
      </c>
      <c r="D2" s="339"/>
      <c r="E2" s="340"/>
      <c r="F2" s="343"/>
      <c r="G2" s="51">
        <f>DATE(Année,E3,1)</f>
        <v>43160</v>
      </c>
      <c r="H2" s="48"/>
    </row>
    <row r="3" spans="1:7" s="36" customFormat="1" ht="9" customHeight="1" thickBot="1">
      <c r="A3" s="31"/>
      <c r="B3" s="31"/>
      <c r="C3" s="31"/>
      <c r="D3" s="31">
        <f>Année</f>
        <v>2018</v>
      </c>
      <c r="E3" s="35">
        <v>3</v>
      </c>
      <c r="F3" s="342"/>
      <c r="G3" s="37">
        <f>DATE(Année,1,1)</f>
        <v>43101</v>
      </c>
    </row>
    <row r="4" spans="1:7" ht="12.75">
      <c r="A4" s="33">
        <f aca="true" t="shared" si="0" ref="A4:A34">IF(COUNTIF(tjf,D4)&gt;0,1,"")</f>
      </c>
      <c r="B4" s="34">
        <f aca="true" t="shared" si="1" ref="B4:B31">WEEKDAY(D4)</f>
        <v>5</v>
      </c>
      <c r="C4" s="239">
        <f aca="true" t="shared" si="2" ref="C4:C34">IF(B4=5,INT((D4-ier-prem)/7)+2,"")</f>
        <v>9</v>
      </c>
      <c r="D4" s="240">
        <f>G2</f>
        <v>43160</v>
      </c>
      <c r="E4" s="241">
        <v>1</v>
      </c>
      <c r="F4" s="242"/>
      <c r="G4" s="243"/>
    </row>
    <row r="5" spans="1:7" ht="12.75">
      <c r="A5" s="33">
        <f t="shared" si="0"/>
      </c>
      <c r="B5" s="34">
        <f t="shared" si="1"/>
        <v>6</v>
      </c>
      <c r="C5" s="244">
        <f t="shared" si="2"/>
      </c>
      <c r="D5" s="235">
        <f aca="true" t="shared" si="3" ref="D5:D34">D4+1</f>
        <v>43161</v>
      </c>
      <c r="E5" s="236">
        <v>2</v>
      </c>
      <c r="F5" s="237"/>
      <c r="G5" s="245"/>
    </row>
    <row r="6" spans="1:7" ht="12.75">
      <c r="A6" s="33">
        <f t="shared" si="0"/>
      </c>
      <c r="B6" s="34">
        <f t="shared" si="1"/>
        <v>7</v>
      </c>
      <c r="C6" s="244">
        <f t="shared" si="2"/>
      </c>
      <c r="D6" s="235">
        <f t="shared" si="3"/>
        <v>43162</v>
      </c>
      <c r="E6" s="236">
        <v>3</v>
      </c>
      <c r="F6" s="238"/>
      <c r="G6" s="245"/>
    </row>
    <row r="7" spans="1:7" ht="13.5" thickBot="1">
      <c r="A7" s="33">
        <f t="shared" si="0"/>
      </c>
      <c r="B7" s="34">
        <f t="shared" si="1"/>
        <v>1</v>
      </c>
      <c r="C7" s="246">
        <f t="shared" si="2"/>
      </c>
      <c r="D7" s="247">
        <f t="shared" si="3"/>
        <v>43163</v>
      </c>
      <c r="E7" s="248">
        <v>4</v>
      </c>
      <c r="F7" s="249"/>
      <c r="G7" s="250"/>
    </row>
    <row r="8" spans="1:7" ht="12.75">
      <c r="A8" s="33">
        <f t="shared" si="0"/>
      </c>
      <c r="B8" s="34">
        <f t="shared" si="1"/>
        <v>2</v>
      </c>
      <c r="C8" s="239">
        <f t="shared" si="2"/>
      </c>
      <c r="D8" s="240">
        <f t="shared" si="3"/>
        <v>43164</v>
      </c>
      <c r="E8" s="241">
        <v>5</v>
      </c>
      <c r="F8" s="251"/>
      <c r="G8" s="243"/>
    </row>
    <row r="9" spans="1:7" ht="12.75">
      <c r="A9" s="33">
        <f t="shared" si="0"/>
      </c>
      <c r="B9" s="34">
        <f t="shared" si="1"/>
        <v>3</v>
      </c>
      <c r="C9" s="244">
        <f t="shared" si="2"/>
      </c>
      <c r="D9" s="235">
        <f t="shared" si="3"/>
        <v>43165</v>
      </c>
      <c r="E9" s="236">
        <v>6</v>
      </c>
      <c r="F9" s="238"/>
      <c r="G9" s="245"/>
    </row>
    <row r="10" spans="1:7" ht="12.75">
      <c r="A10" s="33">
        <f t="shared" si="0"/>
      </c>
      <c r="B10" s="34">
        <f t="shared" si="1"/>
        <v>4</v>
      </c>
      <c r="C10" s="244">
        <f t="shared" si="2"/>
      </c>
      <c r="D10" s="235">
        <f t="shared" si="3"/>
        <v>43166</v>
      </c>
      <c r="E10" s="236">
        <v>7</v>
      </c>
      <c r="F10" s="238"/>
      <c r="G10" s="245"/>
    </row>
    <row r="11" spans="1:7" ht="12.75">
      <c r="A11" s="33">
        <f t="shared" si="0"/>
      </c>
      <c r="B11" s="34">
        <f t="shared" si="1"/>
        <v>5</v>
      </c>
      <c r="C11" s="244">
        <f t="shared" si="2"/>
        <v>10</v>
      </c>
      <c r="D11" s="235">
        <f t="shared" si="3"/>
        <v>43167</v>
      </c>
      <c r="E11" s="236">
        <v>8</v>
      </c>
      <c r="F11" s="238"/>
      <c r="G11" s="245"/>
    </row>
    <row r="12" spans="1:7" ht="12.75">
      <c r="A12" s="33">
        <f t="shared" si="0"/>
      </c>
      <c r="B12" s="34">
        <f t="shared" si="1"/>
        <v>6</v>
      </c>
      <c r="C12" s="244">
        <f t="shared" si="2"/>
      </c>
      <c r="D12" s="235">
        <f t="shared" si="3"/>
        <v>43168</v>
      </c>
      <c r="E12" s="236">
        <v>9</v>
      </c>
      <c r="F12" s="238"/>
      <c r="G12" s="245"/>
    </row>
    <row r="13" spans="1:7" ht="12.75">
      <c r="A13" s="33">
        <f t="shared" si="0"/>
      </c>
      <c r="B13" s="34">
        <f t="shared" si="1"/>
        <v>7</v>
      </c>
      <c r="C13" s="244">
        <f t="shared" si="2"/>
      </c>
      <c r="D13" s="235">
        <f t="shared" si="3"/>
        <v>43169</v>
      </c>
      <c r="E13" s="236">
        <v>10</v>
      </c>
      <c r="F13" s="238"/>
      <c r="G13" s="245"/>
    </row>
    <row r="14" spans="1:7" ht="13.5" thickBot="1">
      <c r="A14" s="33">
        <f t="shared" si="0"/>
      </c>
      <c r="B14" s="34">
        <f t="shared" si="1"/>
        <v>1</v>
      </c>
      <c r="C14" s="246">
        <f t="shared" si="2"/>
      </c>
      <c r="D14" s="247">
        <f t="shared" si="3"/>
        <v>43170</v>
      </c>
      <c r="E14" s="248">
        <v>11</v>
      </c>
      <c r="F14" s="249"/>
      <c r="G14" s="250"/>
    </row>
    <row r="15" spans="1:7" ht="12.75">
      <c r="A15" s="33">
        <f t="shared" si="0"/>
      </c>
      <c r="B15" s="34">
        <f t="shared" si="1"/>
        <v>2</v>
      </c>
      <c r="C15" s="239">
        <f t="shared" si="2"/>
      </c>
      <c r="D15" s="240">
        <f t="shared" si="3"/>
        <v>43171</v>
      </c>
      <c r="E15" s="241">
        <v>12</v>
      </c>
      <c r="F15" s="251"/>
      <c r="G15" s="243"/>
    </row>
    <row r="16" spans="1:7" ht="12.75">
      <c r="A16" s="33">
        <f t="shared" si="0"/>
      </c>
      <c r="B16" s="34">
        <f t="shared" si="1"/>
        <v>3</v>
      </c>
      <c r="C16" s="244">
        <f t="shared" si="2"/>
      </c>
      <c r="D16" s="235">
        <f t="shared" si="3"/>
        <v>43172</v>
      </c>
      <c r="E16" s="236">
        <v>13</v>
      </c>
      <c r="F16" s="238"/>
      <c r="G16" s="245"/>
    </row>
    <row r="17" spans="1:7" ht="12.75">
      <c r="A17" s="33">
        <f t="shared" si="0"/>
      </c>
      <c r="B17" s="34">
        <f t="shared" si="1"/>
        <v>4</v>
      </c>
      <c r="C17" s="244">
        <f t="shared" si="2"/>
      </c>
      <c r="D17" s="235">
        <f t="shared" si="3"/>
        <v>43173</v>
      </c>
      <c r="E17" s="236">
        <v>14</v>
      </c>
      <c r="F17" s="238"/>
      <c r="G17" s="245"/>
    </row>
    <row r="18" spans="1:7" ht="27.75" customHeight="1">
      <c r="A18" s="33">
        <f t="shared" si="0"/>
      </c>
      <c r="B18" s="34">
        <f t="shared" si="1"/>
        <v>5</v>
      </c>
      <c r="C18" s="244">
        <f t="shared" si="2"/>
        <v>11</v>
      </c>
      <c r="D18" s="303">
        <f t="shared" si="3"/>
        <v>43174</v>
      </c>
      <c r="E18" s="304">
        <v>15</v>
      </c>
      <c r="F18" s="238" t="s">
        <v>61</v>
      </c>
      <c r="G18" s="315" t="s">
        <v>67</v>
      </c>
    </row>
    <row r="19" spans="1:7" ht="25.5">
      <c r="A19" s="33">
        <f t="shared" si="0"/>
      </c>
      <c r="B19" s="34">
        <f t="shared" si="1"/>
        <v>6</v>
      </c>
      <c r="C19" s="244">
        <f t="shared" si="2"/>
      </c>
      <c r="D19" s="303">
        <f t="shared" si="3"/>
        <v>43175</v>
      </c>
      <c r="E19" s="304">
        <v>16</v>
      </c>
      <c r="F19" s="316" t="s">
        <v>64</v>
      </c>
      <c r="G19" s="315" t="s">
        <v>70</v>
      </c>
    </row>
    <row r="20" spans="1:7" ht="12.75">
      <c r="A20" s="33">
        <f t="shared" si="0"/>
      </c>
      <c r="B20" s="34">
        <f t="shared" si="1"/>
        <v>7</v>
      </c>
      <c r="C20" s="244">
        <f t="shared" si="2"/>
      </c>
      <c r="D20" s="235">
        <f t="shared" si="3"/>
        <v>43176</v>
      </c>
      <c r="E20" s="236">
        <v>17</v>
      </c>
      <c r="F20" s="238"/>
      <c r="G20" s="245"/>
    </row>
    <row r="21" spans="1:7" ht="13.5" thickBot="1">
      <c r="A21" s="33">
        <f t="shared" si="0"/>
      </c>
      <c r="B21" s="34">
        <f t="shared" si="1"/>
        <v>1</v>
      </c>
      <c r="C21" s="246">
        <f t="shared" si="2"/>
      </c>
      <c r="D21" s="247">
        <f t="shared" si="3"/>
        <v>43177</v>
      </c>
      <c r="E21" s="248">
        <v>18</v>
      </c>
      <c r="F21" s="249"/>
      <c r="G21" s="250"/>
    </row>
    <row r="22" spans="1:7" ht="12.75">
      <c r="A22" s="33">
        <f t="shared" si="0"/>
      </c>
      <c r="B22" s="34">
        <f t="shared" si="1"/>
        <v>2</v>
      </c>
      <c r="C22" s="239">
        <f t="shared" si="2"/>
      </c>
      <c r="D22" s="240">
        <f t="shared" si="3"/>
        <v>43178</v>
      </c>
      <c r="E22" s="241">
        <v>19</v>
      </c>
      <c r="F22" s="251"/>
      <c r="G22" s="243"/>
    </row>
    <row r="23" spans="1:7" ht="12.75">
      <c r="A23" s="33">
        <f t="shared" si="0"/>
      </c>
      <c r="B23" s="34">
        <f t="shared" si="1"/>
        <v>3</v>
      </c>
      <c r="C23" s="244">
        <f t="shared" si="2"/>
      </c>
      <c r="D23" s="235">
        <f t="shared" si="3"/>
        <v>43179</v>
      </c>
      <c r="E23" s="236">
        <v>20</v>
      </c>
      <c r="F23" s="238"/>
      <c r="G23" s="245"/>
    </row>
    <row r="24" spans="1:7" ht="12.75">
      <c r="A24" s="33">
        <f t="shared" si="0"/>
      </c>
      <c r="B24" s="34">
        <f t="shared" si="1"/>
        <v>4</v>
      </c>
      <c r="C24" s="244">
        <f t="shared" si="2"/>
      </c>
      <c r="D24" s="235">
        <f t="shared" si="3"/>
        <v>43180</v>
      </c>
      <c r="E24" s="236">
        <v>21</v>
      </c>
      <c r="F24" s="238" t="s">
        <v>36</v>
      </c>
      <c r="G24" s="330" t="s">
        <v>83</v>
      </c>
    </row>
    <row r="25" spans="1:7" ht="12.75">
      <c r="A25" s="33">
        <f t="shared" si="0"/>
      </c>
      <c r="B25" s="34">
        <f t="shared" si="1"/>
        <v>5</v>
      </c>
      <c r="C25" s="244">
        <f t="shared" si="2"/>
        <v>12</v>
      </c>
      <c r="D25" s="307">
        <f t="shared" si="3"/>
        <v>43181</v>
      </c>
      <c r="E25" s="308">
        <v>22</v>
      </c>
      <c r="F25" s="238" t="s">
        <v>36</v>
      </c>
      <c r="G25" s="245"/>
    </row>
    <row r="26" spans="1:7" ht="12.75">
      <c r="A26" s="33">
        <f t="shared" si="0"/>
      </c>
      <c r="B26" s="34">
        <f t="shared" si="1"/>
        <v>6</v>
      </c>
      <c r="C26" s="244">
        <f t="shared" si="2"/>
      </c>
      <c r="D26" s="235">
        <f t="shared" si="3"/>
        <v>43182</v>
      </c>
      <c r="E26" s="236">
        <v>23</v>
      </c>
      <c r="F26" s="238"/>
      <c r="G26" s="245"/>
    </row>
    <row r="27" spans="1:7" ht="12.75">
      <c r="A27" s="33">
        <f t="shared" si="0"/>
      </c>
      <c r="B27" s="34">
        <f t="shared" si="1"/>
        <v>7</v>
      </c>
      <c r="C27" s="244">
        <f t="shared" si="2"/>
      </c>
      <c r="D27" s="235">
        <f t="shared" si="3"/>
        <v>43183</v>
      </c>
      <c r="E27" s="236">
        <v>24</v>
      </c>
      <c r="F27" s="237"/>
      <c r="G27" s="245"/>
    </row>
    <row r="28" spans="1:7" ht="13.5" thickBot="1">
      <c r="A28" s="33">
        <f t="shared" si="0"/>
      </c>
      <c r="B28" s="34">
        <f t="shared" si="1"/>
        <v>1</v>
      </c>
      <c r="C28" s="246">
        <f t="shared" si="2"/>
      </c>
      <c r="D28" s="247">
        <f t="shared" si="3"/>
        <v>43184</v>
      </c>
      <c r="E28" s="248">
        <v>25</v>
      </c>
      <c r="F28" s="252"/>
      <c r="G28" s="250"/>
    </row>
    <row r="29" spans="1:7" ht="12.75">
      <c r="A29" s="33">
        <f t="shared" si="0"/>
      </c>
      <c r="B29" s="34">
        <f t="shared" si="1"/>
        <v>2</v>
      </c>
      <c r="C29" s="239">
        <f t="shared" si="2"/>
      </c>
      <c r="D29" s="240">
        <f t="shared" si="3"/>
        <v>43185</v>
      </c>
      <c r="E29" s="241">
        <v>26</v>
      </c>
      <c r="F29" s="242"/>
      <c r="G29" s="243"/>
    </row>
    <row r="30" spans="1:7" ht="12.75">
      <c r="A30" s="33">
        <f t="shared" si="0"/>
      </c>
      <c r="B30" s="34">
        <f t="shared" si="1"/>
        <v>3</v>
      </c>
      <c r="C30" s="244">
        <f t="shared" si="2"/>
      </c>
      <c r="D30" s="235">
        <f t="shared" si="3"/>
        <v>43186</v>
      </c>
      <c r="E30" s="236">
        <v>27</v>
      </c>
      <c r="F30" s="237"/>
      <c r="G30" s="245"/>
    </row>
    <row r="31" spans="1:7" ht="12.75">
      <c r="A31" s="33">
        <f t="shared" si="0"/>
      </c>
      <c r="B31" s="34">
        <f t="shared" si="1"/>
        <v>4</v>
      </c>
      <c r="C31" s="244">
        <f t="shared" si="2"/>
      </c>
      <c r="D31" s="235">
        <f t="shared" si="3"/>
        <v>43187</v>
      </c>
      <c r="E31" s="236">
        <v>28</v>
      </c>
      <c r="F31" s="237"/>
      <c r="G31" s="245"/>
    </row>
    <row r="32" spans="1:7" ht="12.75">
      <c r="A32" s="33">
        <f t="shared" si="0"/>
      </c>
      <c r="B32" s="34">
        <f>IF(E32="","",WEEKDAY(D32))</f>
        <v>5</v>
      </c>
      <c r="C32" s="244">
        <f t="shared" si="2"/>
        <v>13</v>
      </c>
      <c r="D32" s="235">
        <f t="shared" si="3"/>
        <v>43188</v>
      </c>
      <c r="E32" s="236">
        <v>29</v>
      </c>
      <c r="F32" s="237"/>
      <c r="G32" s="245"/>
    </row>
    <row r="33" spans="1:7" ht="12.75">
      <c r="A33" s="33">
        <f t="shared" si="0"/>
      </c>
      <c r="B33" s="34">
        <f>IF(E33="","",WEEKDAY(D33))</f>
        <v>6</v>
      </c>
      <c r="C33" s="244">
        <f t="shared" si="2"/>
      </c>
      <c r="D33" s="235">
        <f t="shared" si="3"/>
        <v>43189</v>
      </c>
      <c r="E33" s="236">
        <v>30</v>
      </c>
      <c r="F33" s="237"/>
      <c r="G33" s="245"/>
    </row>
    <row r="34" spans="1:7" ht="13.5" thickBot="1">
      <c r="A34" s="33">
        <f t="shared" si="0"/>
      </c>
      <c r="B34" s="34">
        <f>IF(E34="","",WEEKDAY(D34))</f>
        <v>7</v>
      </c>
      <c r="C34" s="246">
        <f t="shared" si="2"/>
      </c>
      <c r="D34" s="247">
        <f t="shared" si="3"/>
        <v>43190</v>
      </c>
      <c r="E34" s="248">
        <v>31</v>
      </c>
      <c r="F34" s="252"/>
      <c r="G34" s="250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</sheetData>
  <sheetProtection/>
  <mergeCells count="2">
    <mergeCell ref="C2:E2"/>
    <mergeCell ref="F2:F3"/>
  </mergeCells>
  <conditionalFormatting sqref="C4:C34">
    <cfRule type="expression" priority="1" dxfId="70" stopIfTrue="1">
      <formula>(B4=1)</formula>
    </cfRule>
  </conditionalFormatting>
  <conditionalFormatting sqref="D4:D34">
    <cfRule type="expression" priority="2" dxfId="2" stopIfTrue="1">
      <formula>OR(B4=1,B4=7)</formula>
    </cfRule>
  </conditionalFormatting>
  <conditionalFormatting sqref="E4:E34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 horizontalCentered="1" verticalCentered="1"/>
  <pageMargins left="0" right="0" top="0" bottom="0" header="0" footer="0"/>
  <pageSetup fitToHeight="1" fitToWidth="1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8"/>
  <sheetViews>
    <sheetView showGridLines="0" zoomScalePageLayoutView="0" workbookViewId="0" topLeftCell="A1">
      <selection activeCell="G22" sqref="G22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7" max="7" width="118.00390625" style="0" customWidth="1"/>
    <col min="8" max="8" width="1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5</v>
      </c>
      <c r="C2" s="338" t="s">
        <v>60</v>
      </c>
      <c r="D2" s="339"/>
      <c r="E2" s="340"/>
      <c r="F2" s="343"/>
      <c r="G2" s="51">
        <f>DATE(Année,E3,1)</f>
        <v>43191</v>
      </c>
      <c r="H2" s="48"/>
    </row>
    <row r="3" spans="1:7" s="36" customFormat="1" ht="9" customHeight="1">
      <c r="A3" s="31"/>
      <c r="B3" s="31"/>
      <c r="C3" s="31"/>
      <c r="D3" s="31">
        <f>Année</f>
        <v>2018</v>
      </c>
      <c r="E3" s="35">
        <v>4</v>
      </c>
      <c r="F3" s="342"/>
      <c r="G3" s="37">
        <f>DATE(Année,1,1)</f>
        <v>43101</v>
      </c>
    </row>
    <row r="4" spans="1:7" ht="13.5" thickBot="1">
      <c r="A4" s="33">
        <f aca="true" t="shared" si="0" ref="A4:A33">IF(COUNTIF(tjf,D4)&gt;0,1,"")</f>
        <v>1</v>
      </c>
      <c r="B4" s="34">
        <f aca="true" t="shared" si="1" ref="B4:B31">WEEKDAY(D4)</f>
        <v>1</v>
      </c>
      <c r="C4" s="253">
        <f aca="true" t="shared" si="2" ref="C4:C33">IF(B4=5,INT((D4-ier-prem)/7)+2,"")</f>
      </c>
      <c r="D4" s="254">
        <f>G2</f>
        <v>43191</v>
      </c>
      <c r="E4" s="255">
        <v>1</v>
      </c>
      <c r="F4" s="256"/>
      <c r="G4" s="257"/>
    </row>
    <row r="5" spans="1:7" ht="12.75">
      <c r="A5" s="33">
        <f t="shared" si="0"/>
        <v>1</v>
      </c>
      <c r="B5" s="34">
        <f t="shared" si="1"/>
        <v>2</v>
      </c>
      <c r="C5" s="239">
        <f t="shared" si="2"/>
      </c>
      <c r="D5" s="240">
        <f aca="true" t="shared" si="3" ref="D5:D33">D4+1</f>
        <v>43192</v>
      </c>
      <c r="E5" s="241">
        <v>2</v>
      </c>
      <c r="F5" s="242"/>
      <c r="G5" s="243"/>
    </row>
    <row r="6" spans="1:7" ht="12.75">
      <c r="A6" s="33">
        <f t="shared" si="0"/>
      </c>
      <c r="B6" s="34">
        <f t="shared" si="1"/>
        <v>3</v>
      </c>
      <c r="C6" s="244">
        <f t="shared" si="2"/>
      </c>
      <c r="D6" s="235">
        <f t="shared" si="3"/>
        <v>43193</v>
      </c>
      <c r="E6" s="236">
        <v>3</v>
      </c>
      <c r="F6" s="238"/>
      <c r="G6" s="245"/>
    </row>
    <row r="7" spans="1:7" ht="12.75">
      <c r="A7" s="33">
        <f t="shared" si="0"/>
      </c>
      <c r="B7" s="34">
        <f t="shared" si="1"/>
        <v>4</v>
      </c>
      <c r="C7" s="244">
        <f t="shared" si="2"/>
      </c>
      <c r="D7" s="235">
        <f t="shared" si="3"/>
        <v>43194</v>
      </c>
      <c r="E7" s="236">
        <v>4</v>
      </c>
      <c r="F7" s="238"/>
      <c r="G7" s="245"/>
    </row>
    <row r="8" spans="1:7" ht="12.75">
      <c r="A8" s="33">
        <f t="shared" si="0"/>
      </c>
      <c r="B8" s="34">
        <f t="shared" si="1"/>
        <v>5</v>
      </c>
      <c r="C8" s="244">
        <f t="shared" si="2"/>
        <v>14</v>
      </c>
      <c r="D8" s="235">
        <f t="shared" si="3"/>
        <v>43195</v>
      </c>
      <c r="E8" s="236">
        <v>5</v>
      </c>
      <c r="F8" s="238"/>
      <c r="G8" s="245"/>
    </row>
    <row r="9" spans="1:7" ht="12.75">
      <c r="A9" s="33">
        <f t="shared" si="0"/>
      </c>
      <c r="B9" s="34">
        <f t="shared" si="1"/>
        <v>6</v>
      </c>
      <c r="C9" s="244">
        <f t="shared" si="2"/>
      </c>
      <c r="D9" s="235">
        <f t="shared" si="3"/>
        <v>43196</v>
      </c>
      <c r="E9" s="236">
        <v>6</v>
      </c>
      <c r="F9" s="238"/>
      <c r="G9" s="245"/>
    </row>
    <row r="10" spans="1:7" ht="12.75">
      <c r="A10" s="33">
        <f t="shared" si="0"/>
      </c>
      <c r="B10" s="34">
        <f t="shared" si="1"/>
        <v>7</v>
      </c>
      <c r="C10" s="244">
        <f t="shared" si="2"/>
      </c>
      <c r="D10" s="235">
        <f t="shared" si="3"/>
        <v>43197</v>
      </c>
      <c r="E10" s="236">
        <v>7</v>
      </c>
      <c r="F10" s="238"/>
      <c r="G10" s="245"/>
    </row>
    <row r="11" spans="1:7" ht="13.5" thickBot="1">
      <c r="A11" s="33">
        <f t="shared" si="0"/>
      </c>
      <c r="B11" s="34">
        <f t="shared" si="1"/>
        <v>1</v>
      </c>
      <c r="C11" s="246">
        <f t="shared" si="2"/>
      </c>
      <c r="D11" s="247">
        <f t="shared" si="3"/>
        <v>43198</v>
      </c>
      <c r="E11" s="248">
        <v>8</v>
      </c>
      <c r="F11" s="249"/>
      <c r="G11" s="250"/>
    </row>
    <row r="12" spans="1:7" ht="12.75">
      <c r="A12" s="33">
        <f t="shared" si="0"/>
      </c>
      <c r="B12" s="34">
        <f t="shared" si="1"/>
        <v>2</v>
      </c>
      <c r="C12" s="239">
        <f t="shared" si="2"/>
      </c>
      <c r="D12" s="240">
        <f t="shared" si="3"/>
        <v>43199</v>
      </c>
      <c r="E12" s="241">
        <v>9</v>
      </c>
      <c r="F12" s="251"/>
      <c r="G12" s="243"/>
    </row>
    <row r="13" spans="1:7" ht="12.75">
      <c r="A13" s="33">
        <f t="shared" si="0"/>
      </c>
      <c r="B13" s="34">
        <f t="shared" si="1"/>
        <v>3</v>
      </c>
      <c r="C13" s="244">
        <f t="shared" si="2"/>
      </c>
      <c r="D13" s="235">
        <f t="shared" si="3"/>
        <v>43200</v>
      </c>
      <c r="E13" s="236">
        <v>10</v>
      </c>
      <c r="F13" s="238"/>
      <c r="G13" s="245"/>
    </row>
    <row r="14" spans="1:7" ht="12.75">
      <c r="A14" s="33">
        <f t="shared" si="0"/>
      </c>
      <c r="B14" s="34">
        <f t="shared" si="1"/>
        <v>4</v>
      </c>
      <c r="C14" s="244">
        <f t="shared" si="2"/>
      </c>
      <c r="D14" s="235">
        <f t="shared" si="3"/>
        <v>43201</v>
      </c>
      <c r="E14" s="236">
        <v>11</v>
      </c>
      <c r="F14" s="238"/>
      <c r="G14" s="245"/>
    </row>
    <row r="15" spans="1:7" ht="25.5">
      <c r="A15" s="33">
        <f t="shared" si="0"/>
      </c>
      <c r="B15" s="34">
        <f t="shared" si="1"/>
        <v>5</v>
      </c>
      <c r="C15" s="244">
        <f t="shared" si="2"/>
        <v>15</v>
      </c>
      <c r="D15" s="303">
        <f t="shared" si="3"/>
        <v>43202</v>
      </c>
      <c r="E15" s="304">
        <v>12</v>
      </c>
      <c r="F15" s="238" t="s">
        <v>61</v>
      </c>
      <c r="G15" s="315" t="s">
        <v>65</v>
      </c>
    </row>
    <row r="16" spans="1:7" ht="26.25" customHeight="1">
      <c r="A16" s="33">
        <f t="shared" si="0"/>
      </c>
      <c r="B16" s="34">
        <f t="shared" si="1"/>
        <v>6</v>
      </c>
      <c r="C16" s="244">
        <f t="shared" si="2"/>
      </c>
      <c r="D16" s="303">
        <f t="shared" si="3"/>
        <v>43203</v>
      </c>
      <c r="E16" s="304">
        <v>13</v>
      </c>
      <c r="F16" s="316" t="s">
        <v>64</v>
      </c>
      <c r="G16" s="315" t="s">
        <v>66</v>
      </c>
    </row>
    <row r="17" spans="1:7" ht="12.75">
      <c r="A17" s="33">
        <f t="shared" si="0"/>
      </c>
      <c r="B17" s="34">
        <f t="shared" si="1"/>
        <v>7</v>
      </c>
      <c r="C17" s="244">
        <f t="shared" si="2"/>
      </c>
      <c r="D17" s="235">
        <f t="shared" si="3"/>
        <v>43204</v>
      </c>
      <c r="E17" s="236">
        <v>14</v>
      </c>
      <c r="F17" s="238"/>
      <c r="G17" s="245"/>
    </row>
    <row r="18" spans="1:7" ht="13.5" thickBot="1">
      <c r="A18" s="33">
        <f t="shared" si="0"/>
      </c>
      <c r="B18" s="34">
        <f t="shared" si="1"/>
        <v>1</v>
      </c>
      <c r="C18" s="246">
        <f t="shared" si="2"/>
      </c>
      <c r="D18" s="247">
        <f t="shared" si="3"/>
        <v>43205</v>
      </c>
      <c r="E18" s="248">
        <v>15</v>
      </c>
      <c r="F18" s="249"/>
      <c r="G18" s="250"/>
    </row>
    <row r="19" spans="1:7" ht="12.75">
      <c r="A19" s="33">
        <f t="shared" si="0"/>
      </c>
      <c r="B19" s="34">
        <f t="shared" si="1"/>
        <v>2</v>
      </c>
      <c r="C19" s="239">
        <f t="shared" si="2"/>
      </c>
      <c r="D19" s="240">
        <f t="shared" si="3"/>
        <v>43206</v>
      </c>
      <c r="E19" s="241">
        <v>16</v>
      </c>
      <c r="F19" s="251"/>
      <c r="G19" s="243"/>
    </row>
    <row r="20" spans="1:7" ht="12.75">
      <c r="A20" s="33">
        <f t="shared" si="0"/>
      </c>
      <c r="B20" s="34">
        <f t="shared" si="1"/>
        <v>3</v>
      </c>
      <c r="C20" s="244">
        <f t="shared" si="2"/>
      </c>
      <c r="D20" s="235">
        <f t="shared" si="3"/>
        <v>43207</v>
      </c>
      <c r="E20" s="236">
        <v>17</v>
      </c>
      <c r="F20" s="238"/>
      <c r="G20" s="245"/>
    </row>
    <row r="21" spans="1:7" ht="12.75">
      <c r="A21" s="33">
        <f t="shared" si="0"/>
      </c>
      <c r="B21" s="34">
        <f t="shared" si="1"/>
        <v>4</v>
      </c>
      <c r="C21" s="244">
        <f t="shared" si="2"/>
      </c>
      <c r="D21" s="235">
        <f t="shared" si="3"/>
        <v>43208</v>
      </c>
      <c r="E21" s="236">
        <v>18</v>
      </c>
      <c r="F21" s="238"/>
      <c r="G21" s="245"/>
    </row>
    <row r="22" spans="1:7" ht="12.75">
      <c r="A22" s="33">
        <f t="shared" si="0"/>
      </c>
      <c r="B22" s="34">
        <f t="shared" si="1"/>
        <v>5</v>
      </c>
      <c r="C22" s="244">
        <f t="shared" si="2"/>
        <v>16</v>
      </c>
      <c r="D22" s="235">
        <f t="shared" si="3"/>
        <v>43209</v>
      </c>
      <c r="E22" s="236">
        <v>19</v>
      </c>
      <c r="F22" s="238"/>
      <c r="G22" s="245"/>
    </row>
    <row r="23" spans="1:7" ht="12.75">
      <c r="A23" s="33">
        <f t="shared" si="0"/>
      </c>
      <c r="B23" s="34">
        <f t="shared" si="1"/>
        <v>6</v>
      </c>
      <c r="C23" s="244">
        <f t="shared" si="2"/>
      </c>
      <c r="D23" s="235">
        <f t="shared" si="3"/>
        <v>43210</v>
      </c>
      <c r="E23" s="236">
        <v>20</v>
      </c>
      <c r="F23" s="238"/>
      <c r="G23" s="245"/>
    </row>
    <row r="24" spans="1:7" ht="12.75">
      <c r="A24" s="33">
        <f t="shared" si="0"/>
      </c>
      <c r="B24" s="34">
        <f t="shared" si="1"/>
        <v>7</v>
      </c>
      <c r="C24" s="244">
        <f t="shared" si="2"/>
      </c>
      <c r="D24" s="235">
        <f t="shared" si="3"/>
        <v>43211</v>
      </c>
      <c r="E24" s="236">
        <v>21</v>
      </c>
      <c r="F24" s="238"/>
      <c r="G24" s="245"/>
    </row>
    <row r="25" spans="1:7" ht="13.5" thickBot="1">
      <c r="A25" s="33">
        <f t="shared" si="0"/>
      </c>
      <c r="B25" s="34">
        <f t="shared" si="1"/>
        <v>1</v>
      </c>
      <c r="C25" s="246">
        <f t="shared" si="2"/>
      </c>
      <c r="D25" s="247">
        <f t="shared" si="3"/>
        <v>43212</v>
      </c>
      <c r="E25" s="248">
        <v>22</v>
      </c>
      <c r="F25" s="249"/>
      <c r="G25" s="250"/>
    </row>
    <row r="26" spans="1:7" ht="12.75">
      <c r="A26" s="33">
        <f t="shared" si="0"/>
      </c>
      <c r="B26" s="34">
        <f t="shared" si="1"/>
        <v>2</v>
      </c>
      <c r="C26" s="239">
        <f t="shared" si="2"/>
      </c>
      <c r="D26" s="240">
        <f t="shared" si="3"/>
        <v>43213</v>
      </c>
      <c r="E26" s="241">
        <v>23</v>
      </c>
      <c r="F26" s="251"/>
      <c r="G26" s="243"/>
    </row>
    <row r="27" spans="1:7" ht="12.75">
      <c r="A27" s="33">
        <f t="shared" si="0"/>
      </c>
      <c r="B27" s="34">
        <f t="shared" si="1"/>
        <v>3</v>
      </c>
      <c r="C27" s="244">
        <f t="shared" si="2"/>
      </c>
      <c r="D27" s="235">
        <f t="shared" si="3"/>
        <v>43214</v>
      </c>
      <c r="E27" s="236">
        <v>24</v>
      </c>
      <c r="F27" s="238"/>
      <c r="G27" s="245"/>
    </row>
    <row r="28" spans="1:7" ht="12.75">
      <c r="A28" s="33">
        <f t="shared" si="0"/>
      </c>
      <c r="B28" s="34">
        <f t="shared" si="1"/>
        <v>4</v>
      </c>
      <c r="C28" s="244">
        <f t="shared" si="2"/>
      </c>
      <c r="D28" s="235">
        <f t="shared" si="3"/>
        <v>43215</v>
      </c>
      <c r="E28" s="236">
        <v>25</v>
      </c>
      <c r="F28" s="238"/>
      <c r="G28" s="245"/>
    </row>
    <row r="29" spans="1:7" ht="12.75">
      <c r="A29" s="33">
        <f t="shared" si="0"/>
      </c>
      <c r="B29" s="34">
        <f t="shared" si="1"/>
        <v>5</v>
      </c>
      <c r="C29" s="244">
        <f t="shared" si="2"/>
        <v>17</v>
      </c>
      <c r="D29" s="235">
        <f t="shared" si="3"/>
        <v>43216</v>
      </c>
      <c r="E29" s="236">
        <v>26</v>
      </c>
      <c r="F29" s="238"/>
      <c r="G29" s="245"/>
    </row>
    <row r="30" spans="1:7" ht="12.75">
      <c r="A30" s="33">
        <f t="shared" si="0"/>
      </c>
      <c r="B30" s="34">
        <f t="shared" si="1"/>
        <v>6</v>
      </c>
      <c r="C30" s="244">
        <f t="shared" si="2"/>
      </c>
      <c r="D30" s="235">
        <f t="shared" si="3"/>
        <v>43217</v>
      </c>
      <c r="E30" s="236">
        <v>27</v>
      </c>
      <c r="F30" s="238"/>
      <c r="G30" s="245"/>
    </row>
    <row r="31" spans="1:7" ht="12.75">
      <c r="A31" s="33">
        <f t="shared" si="0"/>
      </c>
      <c r="B31" s="34">
        <f t="shared" si="1"/>
        <v>7</v>
      </c>
      <c r="C31" s="244">
        <f t="shared" si="2"/>
      </c>
      <c r="D31" s="235">
        <f t="shared" si="3"/>
        <v>43218</v>
      </c>
      <c r="E31" s="236">
        <v>28</v>
      </c>
      <c r="F31" s="238"/>
      <c r="G31" s="245"/>
    </row>
    <row r="32" spans="1:7" ht="13.5" thickBot="1">
      <c r="A32" s="33">
        <f t="shared" si="0"/>
      </c>
      <c r="B32" s="34">
        <f>IF(E32="","",WEEKDAY(D32))</f>
        <v>1</v>
      </c>
      <c r="C32" s="246">
        <f t="shared" si="2"/>
      </c>
      <c r="D32" s="247">
        <f t="shared" si="3"/>
        <v>43219</v>
      </c>
      <c r="E32" s="248">
        <v>29</v>
      </c>
      <c r="F32" s="249"/>
      <c r="G32" s="250"/>
    </row>
    <row r="33" spans="1:7" ht="12.75">
      <c r="A33" s="33">
        <f t="shared" si="0"/>
      </c>
      <c r="B33" s="34">
        <f>IF(E33="","",WEEKDAY(D33))</f>
        <v>2</v>
      </c>
      <c r="C33" s="258">
        <f t="shared" si="2"/>
      </c>
      <c r="D33" s="259">
        <f t="shared" si="3"/>
        <v>43220</v>
      </c>
      <c r="E33" s="260">
        <v>30</v>
      </c>
      <c r="F33" s="261"/>
      <c r="G33" s="262"/>
    </row>
    <row r="34" spans="4:7" ht="12.75">
      <c r="D34" s="1"/>
      <c r="E34" s="1"/>
      <c r="F34" s="45"/>
      <c r="G34" s="45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</sheetData>
  <sheetProtection/>
  <mergeCells count="2">
    <mergeCell ref="C2:E2"/>
    <mergeCell ref="F2:F3"/>
  </mergeCells>
  <conditionalFormatting sqref="C4:C33">
    <cfRule type="expression" priority="7" dxfId="70" stopIfTrue="1">
      <formula>(B4=1)</formula>
    </cfRule>
  </conditionalFormatting>
  <conditionalFormatting sqref="D4:D20">
    <cfRule type="expression" priority="8" dxfId="2" stopIfTrue="1">
      <formula>OR(B4=1,B4=7)</formula>
    </cfRule>
  </conditionalFormatting>
  <conditionalFormatting sqref="E4:E20">
    <cfRule type="expression" priority="9" dxfId="3" stopIfTrue="1">
      <formula>(A4=1)</formula>
    </cfRule>
    <cfRule type="expression" priority="10" dxfId="2" stopIfTrue="1">
      <formula>OR(B4=1,B4=7)</formula>
    </cfRule>
  </conditionalFormatting>
  <conditionalFormatting sqref="D21:D27">
    <cfRule type="expression" priority="4" dxfId="2" stopIfTrue="1">
      <formula>OR(B21=1,B21=7)</formula>
    </cfRule>
  </conditionalFormatting>
  <conditionalFormatting sqref="E21:E27">
    <cfRule type="expression" priority="5" dxfId="3" stopIfTrue="1">
      <formula>(A21=1)</formula>
    </cfRule>
    <cfRule type="expression" priority="6" dxfId="2" stopIfTrue="1">
      <formula>OR(B21=1,B21=7)</formula>
    </cfRule>
  </conditionalFormatting>
  <conditionalFormatting sqref="D28:D33">
    <cfRule type="expression" priority="1" dxfId="2" stopIfTrue="1">
      <formula>OR(B28=1,B28=7)</formula>
    </cfRule>
  </conditionalFormatting>
  <conditionalFormatting sqref="E28:E33">
    <cfRule type="expression" priority="2" dxfId="3" stopIfTrue="1">
      <formula>(A28=1)</formula>
    </cfRule>
    <cfRule type="expression" priority="3" dxfId="2" stopIfTrue="1">
      <formula>OR(B28=1,B28=7)</formula>
    </cfRule>
  </conditionalFormatting>
  <hyperlinks>
    <hyperlink ref="C2:E2" location="'2016'!A1" display="'2016'!A1"/>
  </hyperlinks>
  <printOptions horizontalCentered="1" verticalCentered="1"/>
  <pageMargins left="0" right="0" top="0" bottom="0" header="0" footer="0"/>
  <pageSetup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9"/>
  <sheetViews>
    <sheetView showGridLines="0" zoomScalePageLayoutView="0" workbookViewId="0" topLeftCell="A7">
      <selection activeCell="G28" sqref="G28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13.8515625" style="0" customWidth="1"/>
    <col min="7" max="7" width="118.00390625" style="0" customWidth="1"/>
    <col min="8" max="8" width="1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3</v>
      </c>
      <c r="C2" s="338" t="s">
        <v>60</v>
      </c>
      <c r="D2" s="339"/>
      <c r="E2" s="340"/>
      <c r="F2" s="343"/>
      <c r="G2" s="51">
        <f>DATE(Année,E3,1)</f>
        <v>43221</v>
      </c>
      <c r="H2" s="48"/>
    </row>
    <row r="3" spans="1:7" s="36" customFormat="1" ht="9" customHeight="1" thickBot="1">
      <c r="A3" s="31"/>
      <c r="B3" s="31"/>
      <c r="C3" s="31"/>
      <c r="D3" s="31">
        <f>Année</f>
        <v>2018</v>
      </c>
      <c r="E3" s="35">
        <v>5</v>
      </c>
      <c r="F3" s="342"/>
      <c r="G3" s="37">
        <f>DATE(Année,1,1)</f>
        <v>43101</v>
      </c>
    </row>
    <row r="4" spans="1:7" ht="12.75">
      <c r="A4" s="33">
        <f aca="true" t="shared" si="0" ref="A4:A34">IF(COUNTIF(tjf,D4)&gt;0,1,"")</f>
        <v>1</v>
      </c>
      <c r="B4" s="34">
        <f aca="true" t="shared" si="1" ref="B4:B31">WEEKDAY(D4)</f>
        <v>3</v>
      </c>
      <c r="C4" s="276">
        <f aca="true" t="shared" si="2" ref="C4:C34">IF(B4=5,INT((D4-ier-prem)/7)+2,"")</f>
      </c>
      <c r="D4" s="277">
        <f>G2</f>
        <v>43221</v>
      </c>
      <c r="E4" s="278">
        <v>1</v>
      </c>
      <c r="F4" s="279"/>
      <c r="G4" s="280"/>
    </row>
    <row r="5" spans="1:7" ht="12.75">
      <c r="A5" s="33">
        <f t="shared" si="0"/>
      </c>
      <c r="B5" s="34">
        <f t="shared" si="1"/>
        <v>4</v>
      </c>
      <c r="C5" s="281">
        <f t="shared" si="2"/>
      </c>
      <c r="D5" s="263">
        <f aca="true" t="shared" si="3" ref="D5:D34">D4+1</f>
        <v>43222</v>
      </c>
      <c r="E5" s="264">
        <v>2</v>
      </c>
      <c r="F5" s="265"/>
      <c r="G5" s="282"/>
    </row>
    <row r="6" spans="1:7" ht="12.75">
      <c r="A6" s="33">
        <f t="shared" si="0"/>
      </c>
      <c r="B6" s="34">
        <f t="shared" si="1"/>
        <v>5</v>
      </c>
      <c r="C6" s="281">
        <f t="shared" si="2"/>
        <v>18</v>
      </c>
      <c r="D6" s="263">
        <f t="shared" si="3"/>
        <v>43223</v>
      </c>
      <c r="E6" s="264">
        <v>3</v>
      </c>
      <c r="F6" s="266"/>
      <c r="G6" s="282"/>
    </row>
    <row r="7" spans="1:7" ht="12.75">
      <c r="A7" s="33">
        <f t="shared" si="0"/>
      </c>
      <c r="B7" s="34">
        <f t="shared" si="1"/>
        <v>6</v>
      </c>
      <c r="C7" s="281">
        <f t="shared" si="2"/>
      </c>
      <c r="D7" s="263">
        <f t="shared" si="3"/>
        <v>43224</v>
      </c>
      <c r="E7" s="264">
        <v>4</v>
      </c>
      <c r="F7" s="266"/>
      <c r="G7" s="282"/>
    </row>
    <row r="8" spans="1:7" ht="12.75">
      <c r="A8" s="33">
        <f t="shared" si="0"/>
      </c>
      <c r="B8" s="34">
        <f t="shared" si="1"/>
        <v>7</v>
      </c>
      <c r="C8" s="281">
        <f t="shared" si="2"/>
      </c>
      <c r="D8" s="263">
        <f t="shared" si="3"/>
        <v>43225</v>
      </c>
      <c r="E8" s="264">
        <v>5</v>
      </c>
      <c r="F8" s="266"/>
      <c r="G8" s="282"/>
    </row>
    <row r="9" spans="1:7" ht="13.5" thickBot="1">
      <c r="A9" s="33">
        <f t="shared" si="0"/>
      </c>
      <c r="B9" s="34">
        <f t="shared" si="1"/>
        <v>1</v>
      </c>
      <c r="C9" s="283">
        <f t="shared" si="2"/>
      </c>
      <c r="D9" s="284">
        <f t="shared" si="3"/>
        <v>43226</v>
      </c>
      <c r="E9" s="285">
        <v>6</v>
      </c>
      <c r="F9" s="286"/>
      <c r="G9" s="287"/>
    </row>
    <row r="10" spans="1:7" ht="12.75">
      <c r="A10" s="33">
        <f t="shared" si="0"/>
      </c>
      <c r="B10" s="34">
        <f t="shared" si="1"/>
        <v>2</v>
      </c>
      <c r="C10" s="276">
        <f t="shared" si="2"/>
      </c>
      <c r="D10" s="277">
        <f t="shared" si="3"/>
        <v>43227</v>
      </c>
      <c r="E10" s="278">
        <v>7</v>
      </c>
      <c r="F10" s="288"/>
      <c r="G10" s="280"/>
    </row>
    <row r="11" spans="1:7" ht="12.75">
      <c r="A11" s="33">
        <f t="shared" si="0"/>
        <v>1</v>
      </c>
      <c r="B11" s="34">
        <f t="shared" si="1"/>
        <v>3</v>
      </c>
      <c r="C11" s="281">
        <f t="shared" si="2"/>
      </c>
      <c r="D11" s="263">
        <f t="shared" si="3"/>
        <v>43228</v>
      </c>
      <c r="E11" s="264">
        <v>8</v>
      </c>
      <c r="F11" s="266"/>
      <c r="G11" s="282"/>
    </row>
    <row r="12" spans="1:7" ht="12.75">
      <c r="A12" s="33">
        <f t="shared" si="0"/>
      </c>
      <c r="B12" s="34">
        <f t="shared" si="1"/>
        <v>4</v>
      </c>
      <c r="C12" s="281">
        <f t="shared" si="2"/>
      </c>
      <c r="D12" s="263">
        <f t="shared" si="3"/>
        <v>43229</v>
      </c>
      <c r="E12" s="264">
        <v>9</v>
      </c>
      <c r="F12" s="266"/>
      <c r="G12" s="282"/>
    </row>
    <row r="13" spans="1:7" ht="12.75">
      <c r="A13" s="33">
        <f t="shared" si="0"/>
        <v>1</v>
      </c>
      <c r="B13" s="34">
        <f t="shared" si="1"/>
        <v>5</v>
      </c>
      <c r="C13" s="281">
        <f t="shared" si="2"/>
        <v>19</v>
      </c>
      <c r="D13" s="263">
        <f t="shared" si="3"/>
        <v>43230</v>
      </c>
      <c r="E13" s="264">
        <v>10</v>
      </c>
      <c r="F13" s="266"/>
      <c r="G13" s="282"/>
    </row>
    <row r="14" spans="1:7" ht="12.75">
      <c r="A14" s="33">
        <f t="shared" si="0"/>
      </c>
      <c r="B14" s="34">
        <f t="shared" si="1"/>
        <v>6</v>
      </c>
      <c r="C14" s="281">
        <f t="shared" si="2"/>
      </c>
      <c r="D14" s="263">
        <f t="shared" si="3"/>
        <v>43231</v>
      </c>
      <c r="E14" s="264">
        <v>11</v>
      </c>
      <c r="F14" s="266"/>
      <c r="G14" s="282"/>
    </row>
    <row r="15" spans="1:7" ht="12.75">
      <c r="A15" s="33">
        <f t="shared" si="0"/>
      </c>
      <c r="B15" s="34">
        <f t="shared" si="1"/>
        <v>7</v>
      </c>
      <c r="C15" s="281">
        <f t="shared" si="2"/>
      </c>
      <c r="D15" s="263">
        <f t="shared" si="3"/>
        <v>43232</v>
      </c>
      <c r="E15" s="264">
        <v>12</v>
      </c>
      <c r="F15" s="266"/>
      <c r="G15" s="282"/>
    </row>
    <row r="16" spans="1:7" ht="13.5" thickBot="1">
      <c r="A16" s="33">
        <f t="shared" si="0"/>
      </c>
      <c r="B16" s="34">
        <f t="shared" si="1"/>
        <v>1</v>
      </c>
      <c r="C16" s="283">
        <f t="shared" si="2"/>
      </c>
      <c r="D16" s="284">
        <f t="shared" si="3"/>
        <v>43233</v>
      </c>
      <c r="E16" s="285">
        <v>13</v>
      </c>
      <c r="F16" s="286"/>
      <c r="G16" s="287"/>
    </row>
    <row r="17" spans="1:7" ht="12.75">
      <c r="A17" s="33">
        <f t="shared" si="0"/>
      </c>
      <c r="B17" s="34">
        <f t="shared" si="1"/>
        <v>2</v>
      </c>
      <c r="C17" s="276">
        <f t="shared" si="2"/>
      </c>
      <c r="D17" s="277">
        <f t="shared" si="3"/>
        <v>43234</v>
      </c>
      <c r="E17" s="278">
        <v>14</v>
      </c>
      <c r="F17" s="288"/>
      <c r="G17" s="280"/>
    </row>
    <row r="18" spans="1:7" ht="12.75">
      <c r="A18" s="33">
        <f t="shared" si="0"/>
      </c>
      <c r="B18" s="34">
        <f t="shared" si="1"/>
        <v>3</v>
      </c>
      <c r="C18" s="281">
        <f t="shared" si="2"/>
      </c>
      <c r="D18" s="263">
        <f t="shared" si="3"/>
        <v>43235</v>
      </c>
      <c r="E18" s="264">
        <v>15</v>
      </c>
      <c r="F18" s="266"/>
      <c r="G18" s="282"/>
    </row>
    <row r="19" spans="1:7" ht="12.75">
      <c r="A19" s="33">
        <f t="shared" si="0"/>
      </c>
      <c r="B19" s="34">
        <f t="shared" si="1"/>
        <v>4</v>
      </c>
      <c r="C19" s="281">
        <f t="shared" si="2"/>
      </c>
      <c r="D19" s="263">
        <f t="shared" si="3"/>
        <v>43236</v>
      </c>
      <c r="E19" s="264">
        <v>16</v>
      </c>
      <c r="F19" s="266"/>
      <c r="G19" s="282"/>
    </row>
    <row r="20" spans="1:7" ht="25.5">
      <c r="A20" s="33">
        <f t="shared" si="0"/>
      </c>
      <c r="B20" s="34">
        <f t="shared" si="1"/>
        <v>5</v>
      </c>
      <c r="C20" s="281">
        <f t="shared" si="2"/>
        <v>20</v>
      </c>
      <c r="D20" s="319">
        <f t="shared" si="3"/>
        <v>43237</v>
      </c>
      <c r="E20" s="320">
        <v>17</v>
      </c>
      <c r="F20" s="318" t="s">
        <v>68</v>
      </c>
      <c r="G20" s="317" t="s">
        <v>67</v>
      </c>
    </row>
    <row r="21" spans="1:7" ht="38.25">
      <c r="A21" s="33">
        <f t="shared" si="0"/>
      </c>
      <c r="B21" s="34">
        <f t="shared" si="1"/>
        <v>6</v>
      </c>
      <c r="C21" s="281">
        <f t="shared" si="2"/>
      </c>
      <c r="D21" s="319">
        <f t="shared" si="3"/>
        <v>43238</v>
      </c>
      <c r="E21" s="320">
        <v>18</v>
      </c>
      <c r="F21" s="318" t="s">
        <v>64</v>
      </c>
      <c r="G21" s="317" t="s">
        <v>77</v>
      </c>
    </row>
    <row r="22" spans="1:7" ht="12.75">
      <c r="A22" s="33">
        <f t="shared" si="0"/>
      </c>
      <c r="B22" s="34">
        <f t="shared" si="1"/>
        <v>7</v>
      </c>
      <c r="C22" s="281">
        <f t="shared" si="2"/>
      </c>
      <c r="D22" s="263">
        <f t="shared" si="3"/>
        <v>43239</v>
      </c>
      <c r="E22" s="264">
        <v>19</v>
      </c>
      <c r="F22" s="266"/>
      <c r="G22" s="282"/>
    </row>
    <row r="23" spans="1:7" ht="13.5" thickBot="1">
      <c r="A23" s="33">
        <f t="shared" si="0"/>
        <v>1</v>
      </c>
      <c r="B23" s="34">
        <f t="shared" si="1"/>
        <v>1</v>
      </c>
      <c r="C23" s="283">
        <f t="shared" si="2"/>
      </c>
      <c r="D23" s="284">
        <f t="shared" si="3"/>
        <v>43240</v>
      </c>
      <c r="E23" s="285">
        <v>20</v>
      </c>
      <c r="F23" s="286"/>
      <c r="G23" s="287"/>
    </row>
    <row r="24" spans="1:7" ht="12.75">
      <c r="A24" s="33">
        <f t="shared" si="0"/>
        <v>1</v>
      </c>
      <c r="B24" s="34">
        <f t="shared" si="1"/>
        <v>2</v>
      </c>
      <c r="C24" s="276">
        <f t="shared" si="2"/>
      </c>
      <c r="D24" s="277">
        <f t="shared" si="3"/>
        <v>43241</v>
      </c>
      <c r="E24" s="278">
        <v>21</v>
      </c>
      <c r="F24" s="288"/>
      <c r="G24" s="280"/>
    </row>
    <row r="25" spans="1:7" ht="12.75">
      <c r="A25" s="33">
        <f t="shared" si="0"/>
      </c>
      <c r="B25" s="34">
        <f t="shared" si="1"/>
        <v>3</v>
      </c>
      <c r="C25" s="281">
        <f t="shared" si="2"/>
      </c>
      <c r="D25" s="263">
        <f t="shared" si="3"/>
        <v>43242</v>
      </c>
      <c r="E25" s="264">
        <v>22</v>
      </c>
      <c r="F25" s="266"/>
      <c r="G25" s="282"/>
    </row>
    <row r="26" spans="1:7" ht="12.75">
      <c r="A26" s="33">
        <f t="shared" si="0"/>
      </c>
      <c r="B26" s="34">
        <f t="shared" si="1"/>
        <v>4</v>
      </c>
      <c r="C26" s="281">
        <f t="shared" si="2"/>
      </c>
      <c r="D26" s="263">
        <f t="shared" si="3"/>
        <v>43243</v>
      </c>
      <c r="E26" s="264">
        <v>23</v>
      </c>
      <c r="F26" s="266"/>
      <c r="G26" s="282"/>
    </row>
    <row r="27" spans="1:7" ht="12.75">
      <c r="A27" s="33">
        <f t="shared" si="0"/>
      </c>
      <c r="B27" s="34">
        <f t="shared" si="1"/>
        <v>5</v>
      </c>
      <c r="C27" s="281">
        <f t="shared" si="2"/>
        <v>21</v>
      </c>
      <c r="D27" s="309">
        <f t="shared" si="3"/>
        <v>43244</v>
      </c>
      <c r="E27" s="310">
        <v>24</v>
      </c>
      <c r="F27" s="265"/>
      <c r="G27" s="282"/>
    </row>
    <row r="28" spans="1:7" ht="12.75">
      <c r="A28" s="33">
        <f t="shared" si="0"/>
      </c>
      <c r="B28" s="34">
        <f t="shared" si="1"/>
        <v>6</v>
      </c>
      <c r="C28" s="281">
        <f t="shared" si="2"/>
      </c>
      <c r="D28" s="263">
        <f t="shared" si="3"/>
        <v>43245</v>
      </c>
      <c r="E28" s="264">
        <v>25</v>
      </c>
      <c r="F28" s="265"/>
      <c r="G28" s="282"/>
    </row>
    <row r="29" spans="1:7" ht="12.75">
      <c r="A29" s="33">
        <f t="shared" si="0"/>
      </c>
      <c r="B29" s="34">
        <f t="shared" si="1"/>
        <v>7</v>
      </c>
      <c r="C29" s="281">
        <f t="shared" si="2"/>
      </c>
      <c r="D29" s="263">
        <f t="shared" si="3"/>
        <v>43246</v>
      </c>
      <c r="E29" s="264">
        <v>26</v>
      </c>
      <c r="F29" s="265"/>
      <c r="G29" s="282"/>
    </row>
    <row r="30" spans="1:7" ht="13.5" thickBot="1">
      <c r="A30" s="33">
        <f t="shared" si="0"/>
      </c>
      <c r="B30" s="34">
        <f t="shared" si="1"/>
        <v>1</v>
      </c>
      <c r="C30" s="283">
        <f t="shared" si="2"/>
      </c>
      <c r="D30" s="284">
        <f t="shared" si="3"/>
        <v>43247</v>
      </c>
      <c r="E30" s="285">
        <v>27</v>
      </c>
      <c r="F30" s="290"/>
      <c r="G30" s="287"/>
    </row>
    <row r="31" spans="1:7" ht="12.75">
      <c r="A31" s="33">
        <f t="shared" si="0"/>
      </c>
      <c r="B31" s="34">
        <f t="shared" si="1"/>
        <v>2</v>
      </c>
      <c r="C31" s="276">
        <f t="shared" si="2"/>
      </c>
      <c r="D31" s="277">
        <f t="shared" si="3"/>
        <v>43248</v>
      </c>
      <c r="E31" s="278">
        <v>28</v>
      </c>
      <c r="F31" s="279"/>
      <c r="G31" s="280"/>
    </row>
    <row r="32" spans="1:7" ht="25.5">
      <c r="A32" s="33">
        <f t="shared" si="0"/>
      </c>
      <c r="B32" s="34">
        <f>IF(E32="","",WEEKDAY(D32))</f>
        <v>3</v>
      </c>
      <c r="C32" s="281">
        <f t="shared" si="2"/>
      </c>
      <c r="D32" s="263">
        <f t="shared" si="3"/>
        <v>43249</v>
      </c>
      <c r="E32" s="264">
        <v>29</v>
      </c>
      <c r="F32" s="329" t="s">
        <v>81</v>
      </c>
      <c r="G32" s="323"/>
    </row>
    <row r="33" spans="1:7" ht="12.75">
      <c r="A33" s="33">
        <f t="shared" si="0"/>
      </c>
      <c r="B33" s="34">
        <f>IF(E33="","",WEEKDAY(D33))</f>
        <v>4</v>
      </c>
      <c r="C33" s="281">
        <f t="shared" si="2"/>
      </c>
      <c r="D33" s="263">
        <f t="shared" si="3"/>
        <v>43250</v>
      </c>
      <c r="E33" s="264">
        <v>30</v>
      </c>
      <c r="F33" s="265"/>
      <c r="G33" s="282"/>
    </row>
    <row r="34" spans="1:7" ht="13.5" thickBot="1">
      <c r="A34" s="33">
        <f t="shared" si="0"/>
      </c>
      <c r="B34" s="34">
        <f>IF(E34="","",WEEKDAY(D34))</f>
        <v>5</v>
      </c>
      <c r="C34" s="283">
        <f t="shared" si="2"/>
        <v>22</v>
      </c>
      <c r="D34" s="284">
        <f t="shared" si="3"/>
        <v>43251</v>
      </c>
      <c r="E34" s="285">
        <v>31</v>
      </c>
      <c r="F34" s="290"/>
      <c r="G34" s="287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</sheetData>
  <sheetProtection/>
  <mergeCells count="2">
    <mergeCell ref="C2:E2"/>
    <mergeCell ref="F2:F3"/>
  </mergeCells>
  <conditionalFormatting sqref="C4:C34">
    <cfRule type="expression" priority="1" dxfId="70" stopIfTrue="1">
      <formula>(B4=1)</formula>
    </cfRule>
  </conditionalFormatting>
  <conditionalFormatting sqref="D4:D34">
    <cfRule type="expression" priority="2" dxfId="2" stopIfTrue="1">
      <formula>OR(B4=1,B4=7)</formula>
    </cfRule>
  </conditionalFormatting>
  <conditionalFormatting sqref="E4:E34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 horizontalCentered="1" verticalCentered="1"/>
  <pageMargins left="0" right="0" top="0" bottom="0" header="0" footer="0"/>
  <pageSetup fitToHeight="1" fitToWidth="1"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8"/>
  <sheetViews>
    <sheetView showGridLines="0" zoomScalePageLayoutView="0" workbookViewId="0" topLeftCell="A1">
      <selection activeCell="G23" sqref="G23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9.8515625" style="0" customWidth="1"/>
    <col min="7" max="7" width="118.00390625" style="0" customWidth="1"/>
    <col min="8" max="8" width="1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7</v>
      </c>
      <c r="C2" s="338" t="s">
        <v>60</v>
      </c>
      <c r="D2" s="339"/>
      <c r="E2" s="340"/>
      <c r="F2" s="343"/>
      <c r="G2" s="51">
        <f>DATE(Année,E3,1)</f>
        <v>43252</v>
      </c>
      <c r="H2" s="48"/>
    </row>
    <row r="3" spans="1:7" s="36" customFormat="1" ht="9" customHeight="1" thickBot="1">
      <c r="A3" s="31"/>
      <c r="B3" s="31"/>
      <c r="C3" s="31"/>
      <c r="D3" s="31">
        <f>Année</f>
        <v>2018</v>
      </c>
      <c r="E3" s="35">
        <v>6</v>
      </c>
      <c r="F3" s="342"/>
      <c r="G3" s="37">
        <f>DATE(Année,1,1)</f>
        <v>43101</v>
      </c>
    </row>
    <row r="4" spans="1:7" ht="12.75">
      <c r="A4" s="33">
        <f aca="true" t="shared" si="0" ref="A4:A33">IF(COUNTIF(tjf,D4)&gt;0,1,"")</f>
      </c>
      <c r="B4" s="34">
        <f aca="true" t="shared" si="1" ref="B4:B31">WEEKDAY(D4)</f>
        <v>6</v>
      </c>
      <c r="C4" s="276">
        <f aca="true" t="shared" si="2" ref="C4:C33">IF(B4=5,INT((D4-ier-prem)/7)+2,"")</f>
      </c>
      <c r="D4" s="277">
        <f>G2</f>
        <v>43252</v>
      </c>
      <c r="E4" s="278">
        <v>1</v>
      </c>
      <c r="F4" s="279"/>
      <c r="G4" s="280"/>
    </row>
    <row r="5" spans="1:7" ht="12.75">
      <c r="A5" s="33">
        <f t="shared" si="0"/>
      </c>
      <c r="B5" s="34">
        <f t="shared" si="1"/>
        <v>7</v>
      </c>
      <c r="C5" s="281">
        <f t="shared" si="2"/>
      </c>
      <c r="D5" s="263">
        <f aca="true" t="shared" si="3" ref="D5:D33">D4+1</f>
        <v>43253</v>
      </c>
      <c r="E5" s="264">
        <v>2</v>
      </c>
      <c r="F5" s="265"/>
      <c r="G5" s="291"/>
    </row>
    <row r="6" spans="1:7" ht="13.5" thickBot="1">
      <c r="A6" s="33">
        <f t="shared" si="0"/>
      </c>
      <c r="B6" s="34">
        <f t="shared" si="1"/>
        <v>1</v>
      </c>
      <c r="C6" s="283">
        <f t="shared" si="2"/>
      </c>
      <c r="D6" s="284">
        <f t="shared" si="3"/>
        <v>43254</v>
      </c>
      <c r="E6" s="285">
        <v>3</v>
      </c>
      <c r="F6" s="286"/>
      <c r="G6" s="287"/>
    </row>
    <row r="7" spans="1:7" ht="12.75">
      <c r="A7" s="33">
        <f t="shared" si="0"/>
      </c>
      <c r="B7" s="34">
        <f t="shared" si="1"/>
        <v>2</v>
      </c>
      <c r="C7" s="276">
        <f t="shared" si="2"/>
      </c>
      <c r="D7" s="277">
        <f t="shared" si="3"/>
        <v>43255</v>
      </c>
      <c r="E7" s="278">
        <v>4</v>
      </c>
      <c r="F7" s="288"/>
      <c r="G7" s="280"/>
    </row>
    <row r="8" spans="1:7" ht="12.75">
      <c r="A8" s="33">
        <f t="shared" si="0"/>
      </c>
      <c r="B8" s="34">
        <f t="shared" si="1"/>
        <v>3</v>
      </c>
      <c r="C8" s="281">
        <f t="shared" si="2"/>
      </c>
      <c r="D8" s="263">
        <f t="shared" si="3"/>
        <v>43256</v>
      </c>
      <c r="E8" s="264">
        <v>5</v>
      </c>
      <c r="F8" s="266"/>
      <c r="G8" s="282"/>
    </row>
    <row r="9" spans="1:7" ht="12.75">
      <c r="A9" s="33">
        <f t="shared" si="0"/>
      </c>
      <c r="B9" s="34">
        <f t="shared" si="1"/>
        <v>4</v>
      </c>
      <c r="C9" s="281">
        <f t="shared" si="2"/>
      </c>
      <c r="D9" s="263">
        <f t="shared" si="3"/>
        <v>43257</v>
      </c>
      <c r="E9" s="264">
        <v>6</v>
      </c>
      <c r="F9" s="266"/>
      <c r="G9" s="282"/>
    </row>
    <row r="10" spans="1:7" ht="12.75">
      <c r="A10" s="33">
        <f t="shared" si="0"/>
      </c>
      <c r="B10" s="34">
        <f t="shared" si="1"/>
        <v>5</v>
      </c>
      <c r="C10" s="281">
        <f t="shared" si="2"/>
        <v>23</v>
      </c>
      <c r="D10" s="263">
        <f t="shared" si="3"/>
        <v>43258</v>
      </c>
      <c r="E10" s="264">
        <v>7</v>
      </c>
      <c r="F10" s="266"/>
      <c r="G10" s="282"/>
    </row>
    <row r="11" spans="1:7" ht="12.75">
      <c r="A11" s="33">
        <f t="shared" si="0"/>
      </c>
      <c r="B11" s="34">
        <f t="shared" si="1"/>
        <v>6</v>
      </c>
      <c r="C11" s="281">
        <f t="shared" si="2"/>
      </c>
      <c r="D11" s="263">
        <f t="shared" si="3"/>
        <v>43259</v>
      </c>
      <c r="E11" s="264">
        <v>8</v>
      </c>
      <c r="F11" s="266"/>
      <c r="G11" s="282"/>
    </row>
    <row r="12" spans="1:7" ht="12.75">
      <c r="A12" s="33">
        <f t="shared" si="0"/>
      </c>
      <c r="B12" s="34">
        <f t="shared" si="1"/>
        <v>7</v>
      </c>
      <c r="C12" s="281">
        <f t="shared" si="2"/>
      </c>
      <c r="D12" s="263">
        <f t="shared" si="3"/>
        <v>43260</v>
      </c>
      <c r="E12" s="264">
        <v>9</v>
      </c>
      <c r="F12" s="266"/>
      <c r="G12" s="282"/>
    </row>
    <row r="13" spans="1:7" ht="13.5" thickBot="1">
      <c r="A13" s="33">
        <f t="shared" si="0"/>
      </c>
      <c r="B13" s="34">
        <f t="shared" si="1"/>
        <v>1</v>
      </c>
      <c r="C13" s="283">
        <f t="shared" si="2"/>
      </c>
      <c r="D13" s="284">
        <f t="shared" si="3"/>
        <v>43261</v>
      </c>
      <c r="E13" s="285">
        <v>10</v>
      </c>
      <c r="F13" s="286"/>
      <c r="G13" s="287"/>
    </row>
    <row r="14" spans="1:7" ht="12.75">
      <c r="A14" s="33">
        <f t="shared" si="0"/>
      </c>
      <c r="B14" s="34">
        <f t="shared" si="1"/>
        <v>2</v>
      </c>
      <c r="C14" s="276">
        <f t="shared" si="2"/>
      </c>
      <c r="D14" s="277">
        <f t="shared" si="3"/>
        <v>43262</v>
      </c>
      <c r="E14" s="278">
        <v>11</v>
      </c>
      <c r="F14" s="288"/>
      <c r="G14" s="280"/>
    </row>
    <row r="15" spans="1:7" ht="12.75">
      <c r="A15" s="33">
        <f t="shared" si="0"/>
      </c>
      <c r="B15" s="34">
        <f t="shared" si="1"/>
        <v>3</v>
      </c>
      <c r="C15" s="281">
        <f t="shared" si="2"/>
      </c>
      <c r="D15" s="263">
        <f t="shared" si="3"/>
        <v>43263</v>
      </c>
      <c r="E15" s="264">
        <v>12</v>
      </c>
      <c r="F15" s="266"/>
      <c r="G15" s="282"/>
    </row>
    <row r="16" spans="1:7" ht="12.75">
      <c r="A16" s="33">
        <f t="shared" si="0"/>
      </c>
      <c r="B16" s="34">
        <f t="shared" si="1"/>
        <v>4</v>
      </c>
      <c r="C16" s="281">
        <f t="shared" si="2"/>
      </c>
      <c r="D16" s="263">
        <f t="shared" si="3"/>
        <v>43264</v>
      </c>
      <c r="E16" s="264">
        <v>13</v>
      </c>
      <c r="F16" s="266"/>
      <c r="G16" s="282"/>
    </row>
    <row r="17" spans="1:7" ht="38.25">
      <c r="A17" s="33">
        <f t="shared" si="0"/>
      </c>
      <c r="B17" s="34">
        <f t="shared" si="1"/>
        <v>5</v>
      </c>
      <c r="C17" s="281">
        <f t="shared" si="2"/>
        <v>24</v>
      </c>
      <c r="D17" s="305">
        <f t="shared" si="3"/>
        <v>43265</v>
      </c>
      <c r="E17" s="306">
        <v>14</v>
      </c>
      <c r="F17" s="266" t="s">
        <v>61</v>
      </c>
      <c r="G17" s="317" t="s">
        <v>79</v>
      </c>
    </row>
    <row r="18" spans="1:7" ht="38.25">
      <c r="A18" s="33">
        <f t="shared" si="0"/>
      </c>
      <c r="B18" s="34">
        <f t="shared" si="1"/>
        <v>6</v>
      </c>
      <c r="C18" s="281">
        <f t="shared" si="2"/>
      </c>
      <c r="D18" s="305">
        <f t="shared" si="3"/>
        <v>43266</v>
      </c>
      <c r="E18" s="306">
        <v>15</v>
      </c>
      <c r="F18" s="318" t="s">
        <v>64</v>
      </c>
      <c r="G18" s="317" t="s">
        <v>78</v>
      </c>
    </row>
    <row r="19" spans="1:7" ht="12.75">
      <c r="A19" s="33">
        <f t="shared" si="0"/>
      </c>
      <c r="B19" s="34">
        <f t="shared" si="1"/>
        <v>7</v>
      </c>
      <c r="C19" s="281">
        <f t="shared" si="2"/>
      </c>
      <c r="D19" s="263">
        <f t="shared" si="3"/>
        <v>43267</v>
      </c>
      <c r="E19" s="264">
        <v>16</v>
      </c>
      <c r="F19" s="266"/>
      <c r="G19" s="282"/>
    </row>
    <row r="20" spans="1:7" ht="13.5" thickBot="1">
      <c r="A20" s="33">
        <f t="shared" si="0"/>
      </c>
      <c r="B20" s="34">
        <f t="shared" si="1"/>
        <v>1</v>
      </c>
      <c r="C20" s="283">
        <f t="shared" si="2"/>
      </c>
      <c r="D20" s="284">
        <f t="shared" si="3"/>
        <v>43268</v>
      </c>
      <c r="E20" s="285">
        <v>17</v>
      </c>
      <c r="F20" s="286"/>
      <c r="G20" s="287"/>
    </row>
    <row r="21" spans="1:7" ht="12.75">
      <c r="A21" s="33">
        <f t="shared" si="0"/>
      </c>
      <c r="B21" s="34">
        <f t="shared" si="1"/>
        <v>2</v>
      </c>
      <c r="C21" s="276">
        <f t="shared" si="2"/>
      </c>
      <c r="D21" s="277">
        <f t="shared" si="3"/>
        <v>43269</v>
      </c>
      <c r="E21" s="278">
        <v>18</v>
      </c>
      <c r="F21" s="288"/>
      <c r="G21" s="280"/>
    </row>
    <row r="22" spans="1:7" ht="12.75">
      <c r="A22" s="33">
        <f t="shared" si="0"/>
      </c>
      <c r="B22" s="34">
        <f t="shared" si="1"/>
        <v>3</v>
      </c>
      <c r="C22" s="281">
        <f t="shared" si="2"/>
      </c>
      <c r="D22" s="263">
        <f t="shared" si="3"/>
        <v>43270</v>
      </c>
      <c r="E22" s="264">
        <v>19</v>
      </c>
      <c r="F22" s="266"/>
      <c r="G22" s="282"/>
    </row>
    <row r="23" spans="1:7" ht="12.75">
      <c r="A23" s="33">
        <f t="shared" si="0"/>
      </c>
      <c r="B23" s="34">
        <f t="shared" si="1"/>
        <v>4</v>
      </c>
      <c r="C23" s="281">
        <f t="shared" si="2"/>
      </c>
      <c r="D23" s="263">
        <f t="shared" si="3"/>
        <v>43271</v>
      </c>
      <c r="E23" s="264">
        <v>20</v>
      </c>
      <c r="F23" s="266"/>
      <c r="G23" s="282"/>
    </row>
    <row r="24" spans="1:7" ht="12.75">
      <c r="A24" s="33">
        <f t="shared" si="0"/>
      </c>
      <c r="B24" s="34">
        <f t="shared" si="1"/>
        <v>5</v>
      </c>
      <c r="C24" s="281">
        <f t="shared" si="2"/>
        <v>25</v>
      </c>
      <c r="D24" s="263">
        <f t="shared" si="3"/>
        <v>43272</v>
      </c>
      <c r="E24" s="264">
        <v>21</v>
      </c>
      <c r="F24" s="266"/>
      <c r="G24" s="282"/>
    </row>
    <row r="25" spans="1:7" ht="12.75">
      <c r="A25" s="33">
        <f t="shared" si="0"/>
      </c>
      <c r="B25" s="34">
        <f t="shared" si="1"/>
        <v>6</v>
      </c>
      <c r="C25" s="281">
        <f t="shared" si="2"/>
      </c>
      <c r="D25" s="263">
        <f t="shared" si="3"/>
        <v>43273</v>
      </c>
      <c r="E25" s="264">
        <v>22</v>
      </c>
      <c r="F25" s="266"/>
      <c r="G25" s="282"/>
    </row>
    <row r="26" spans="1:7" ht="12.75">
      <c r="A26" s="33">
        <f t="shared" si="0"/>
      </c>
      <c r="B26" s="34">
        <f t="shared" si="1"/>
        <v>7</v>
      </c>
      <c r="C26" s="281">
        <f t="shared" si="2"/>
      </c>
      <c r="D26" s="263">
        <f t="shared" si="3"/>
        <v>43274</v>
      </c>
      <c r="E26" s="264">
        <v>23</v>
      </c>
      <c r="F26" s="266"/>
      <c r="G26" s="282"/>
    </row>
    <row r="27" spans="1:7" ht="13.5" thickBot="1">
      <c r="A27" s="33">
        <f t="shared" si="0"/>
      </c>
      <c r="B27" s="34">
        <f t="shared" si="1"/>
        <v>1</v>
      </c>
      <c r="C27" s="283">
        <f t="shared" si="2"/>
      </c>
      <c r="D27" s="284">
        <f t="shared" si="3"/>
        <v>43275</v>
      </c>
      <c r="E27" s="285">
        <v>24</v>
      </c>
      <c r="F27" s="290"/>
      <c r="G27" s="287"/>
    </row>
    <row r="28" spans="1:7" ht="12.75">
      <c r="A28" s="33">
        <f t="shared" si="0"/>
      </c>
      <c r="B28" s="34">
        <f t="shared" si="1"/>
        <v>2</v>
      </c>
      <c r="C28" s="276">
        <f t="shared" si="2"/>
      </c>
      <c r="D28" s="277">
        <f t="shared" si="3"/>
        <v>43276</v>
      </c>
      <c r="E28" s="278">
        <v>25</v>
      </c>
      <c r="F28" s="279"/>
      <c r="G28" s="280"/>
    </row>
    <row r="29" spans="1:7" ht="12.75">
      <c r="A29" s="33">
        <f t="shared" si="0"/>
      </c>
      <c r="B29" s="34">
        <f t="shared" si="1"/>
        <v>3</v>
      </c>
      <c r="C29" s="281">
        <f t="shared" si="2"/>
      </c>
      <c r="D29" s="263">
        <f t="shared" si="3"/>
        <v>43277</v>
      </c>
      <c r="E29" s="264">
        <v>26</v>
      </c>
      <c r="F29" s="265"/>
      <c r="G29" s="282"/>
    </row>
    <row r="30" spans="1:7" ht="12.75">
      <c r="A30" s="33">
        <f t="shared" si="0"/>
      </c>
      <c r="B30" s="34">
        <f t="shared" si="1"/>
        <v>4</v>
      </c>
      <c r="C30" s="281">
        <f t="shared" si="2"/>
      </c>
      <c r="D30" s="263">
        <f t="shared" si="3"/>
        <v>43278</v>
      </c>
      <c r="E30" s="264">
        <v>27</v>
      </c>
      <c r="F30" s="265"/>
      <c r="G30" s="282"/>
    </row>
    <row r="31" spans="1:7" ht="12.75">
      <c r="A31" s="33">
        <f t="shared" si="0"/>
      </c>
      <c r="B31" s="34">
        <f t="shared" si="1"/>
        <v>5</v>
      </c>
      <c r="C31" s="281">
        <f t="shared" si="2"/>
        <v>26</v>
      </c>
      <c r="D31" s="309">
        <f t="shared" si="3"/>
        <v>43279</v>
      </c>
      <c r="E31" s="310">
        <v>28</v>
      </c>
      <c r="F31" s="265"/>
      <c r="G31" s="282"/>
    </row>
    <row r="32" spans="1:7" ht="12.75">
      <c r="A32" s="33">
        <f t="shared" si="0"/>
      </c>
      <c r="B32" s="34">
        <f>IF(E32="","",WEEKDAY(D32))</f>
        <v>6</v>
      </c>
      <c r="C32" s="281">
        <f t="shared" si="2"/>
      </c>
      <c r="D32" s="263">
        <f t="shared" si="3"/>
        <v>43280</v>
      </c>
      <c r="E32" s="264">
        <v>29</v>
      </c>
      <c r="F32" s="265"/>
      <c r="G32" s="282"/>
    </row>
    <row r="33" spans="1:7" ht="13.5" thickBot="1">
      <c r="A33" s="33">
        <f t="shared" si="0"/>
      </c>
      <c r="B33" s="34">
        <f>IF(E33="","",WEEKDAY(D33))</f>
        <v>7</v>
      </c>
      <c r="C33" s="283">
        <f t="shared" si="2"/>
      </c>
      <c r="D33" s="284">
        <f t="shared" si="3"/>
        <v>43281</v>
      </c>
      <c r="E33" s="285">
        <v>30</v>
      </c>
      <c r="F33" s="290"/>
      <c r="G33" s="287"/>
    </row>
    <row r="34" spans="4:7" ht="12.75">
      <c r="D34" s="1"/>
      <c r="E34" s="1"/>
      <c r="F34" s="46"/>
      <c r="G34" s="47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</sheetData>
  <sheetProtection/>
  <mergeCells count="2">
    <mergeCell ref="C2:E2"/>
    <mergeCell ref="F2:F3"/>
  </mergeCells>
  <conditionalFormatting sqref="C4:C33">
    <cfRule type="expression" priority="1" dxfId="70" stopIfTrue="1">
      <formula>(B4=1)</formula>
    </cfRule>
  </conditionalFormatting>
  <conditionalFormatting sqref="D4:D33">
    <cfRule type="expression" priority="2" dxfId="2" stopIfTrue="1">
      <formula>OR(B4=1,B4=7)</formula>
    </cfRule>
  </conditionalFormatting>
  <conditionalFormatting sqref="E4:E33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 horizontalCentered="1" verticalCentered="1"/>
  <pageMargins left="0" right="0" top="0" bottom="0" header="0" footer="0"/>
  <pageSetup fitToHeight="1" fitToWidth="1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49"/>
  <sheetViews>
    <sheetView showGridLines="0" zoomScalePageLayoutView="0" workbookViewId="0" topLeftCell="A1">
      <selection activeCell="K31" sqref="K31"/>
    </sheetView>
  </sheetViews>
  <sheetFormatPr defaultColWidth="11.421875" defaultRowHeight="12.75"/>
  <cols>
    <col min="1" max="2" width="0.9921875" style="31" customWidth="1"/>
    <col min="3" max="3" width="4.57421875" style="1" customWidth="1"/>
    <col min="4" max="4" width="9.421875" style="0" customWidth="1"/>
    <col min="5" max="5" width="5.7109375" style="0" customWidth="1"/>
    <col min="6" max="6" width="10.8515625" style="0" customWidth="1"/>
    <col min="7" max="7" width="118.00390625" style="0" customWidth="1"/>
    <col min="8" max="8" width="1.7109375" style="0" customWidth="1"/>
  </cols>
  <sheetData>
    <row r="1" spans="1:2" s="1" customFormat="1" ht="9.75" customHeight="1" thickBot="1">
      <c r="A1" s="31"/>
      <c r="B1" s="31"/>
    </row>
    <row r="2" spans="1:8" s="1" customFormat="1" ht="19.5" customHeight="1" thickBot="1">
      <c r="A2" s="31"/>
      <c r="B2" s="32">
        <f>MATCH(5,B4:B10)</f>
        <v>5</v>
      </c>
      <c r="C2" s="338" t="s">
        <v>60</v>
      </c>
      <c r="D2" s="339"/>
      <c r="E2" s="340"/>
      <c r="F2" s="343"/>
      <c r="G2" s="51">
        <f>DATE(Année,E3,1)</f>
        <v>43282</v>
      </c>
      <c r="H2" s="48"/>
    </row>
    <row r="3" spans="1:7" s="36" customFormat="1" ht="9" customHeight="1">
      <c r="A3" s="31"/>
      <c r="B3" s="31"/>
      <c r="C3" s="31"/>
      <c r="D3" s="31">
        <f>Année</f>
        <v>2018</v>
      </c>
      <c r="E3" s="35">
        <v>7</v>
      </c>
      <c r="F3" s="342"/>
      <c r="G3" s="37">
        <f>DATE(Année,1,1)</f>
        <v>43101</v>
      </c>
    </row>
    <row r="4" spans="1:7" ht="13.5" thickBot="1">
      <c r="A4" s="33">
        <f aca="true" t="shared" si="0" ref="A4:A34">IF(COUNTIF(tjf,D4)&gt;0,1,"")</f>
      </c>
      <c r="B4" s="34">
        <f aca="true" t="shared" si="1" ref="B4:B31">WEEKDAY(D4)</f>
        <v>1</v>
      </c>
      <c r="C4" s="70">
        <f aca="true" t="shared" si="2" ref="C4:C34">IF(B4=5,INT((D4-ier-prem)/7)+2,"")</f>
      </c>
      <c r="D4" s="292">
        <f>G2</f>
        <v>43282</v>
      </c>
      <c r="E4" s="293">
        <v>1</v>
      </c>
      <c r="F4" s="294"/>
      <c r="G4" s="295"/>
    </row>
    <row r="5" spans="1:7" ht="12.75">
      <c r="A5" s="33">
        <f t="shared" si="0"/>
      </c>
      <c r="B5" s="34">
        <f t="shared" si="1"/>
        <v>2</v>
      </c>
      <c r="C5" s="276">
        <f t="shared" si="2"/>
      </c>
      <c r="D5" s="277">
        <f aca="true" t="shared" si="3" ref="D5:D34">D4+1</f>
        <v>43283</v>
      </c>
      <c r="E5" s="278">
        <v>2</v>
      </c>
      <c r="F5" s="279"/>
      <c r="G5" s="280"/>
    </row>
    <row r="6" spans="1:7" ht="12.75">
      <c r="A6" s="33">
        <f t="shared" si="0"/>
      </c>
      <c r="B6" s="34">
        <f t="shared" si="1"/>
        <v>3</v>
      </c>
      <c r="C6" s="281">
        <f t="shared" si="2"/>
      </c>
      <c r="D6" s="263">
        <f t="shared" si="3"/>
        <v>43284</v>
      </c>
      <c r="E6" s="264">
        <v>3</v>
      </c>
      <c r="F6" s="266"/>
      <c r="G6" s="282"/>
    </row>
    <row r="7" spans="1:7" ht="12.75">
      <c r="A7" s="33">
        <f t="shared" si="0"/>
      </c>
      <c r="B7" s="34">
        <f t="shared" si="1"/>
        <v>4</v>
      </c>
      <c r="C7" s="281">
        <f t="shared" si="2"/>
      </c>
      <c r="D7" s="263">
        <f t="shared" si="3"/>
        <v>43285</v>
      </c>
      <c r="E7" s="264">
        <v>4</v>
      </c>
      <c r="F7" s="266"/>
      <c r="G7" s="282"/>
    </row>
    <row r="8" spans="1:7" ht="12.75">
      <c r="A8" s="33">
        <f t="shared" si="0"/>
      </c>
      <c r="B8" s="34">
        <f t="shared" si="1"/>
        <v>5</v>
      </c>
      <c r="C8" s="281">
        <f t="shared" si="2"/>
        <v>27</v>
      </c>
      <c r="D8" s="263">
        <f t="shared" si="3"/>
        <v>43286</v>
      </c>
      <c r="E8" s="264">
        <v>5</v>
      </c>
      <c r="F8" s="266"/>
      <c r="G8" s="282"/>
    </row>
    <row r="9" spans="1:7" ht="12.75">
      <c r="A9" s="33">
        <f t="shared" si="0"/>
      </c>
      <c r="B9" s="34">
        <f t="shared" si="1"/>
        <v>6</v>
      </c>
      <c r="C9" s="281">
        <f t="shared" si="2"/>
      </c>
      <c r="D9" s="263">
        <f t="shared" si="3"/>
        <v>43287</v>
      </c>
      <c r="E9" s="264">
        <v>6</v>
      </c>
      <c r="F9" s="266"/>
      <c r="G9" s="282"/>
    </row>
    <row r="10" spans="1:7" ht="12.75">
      <c r="A10" s="33">
        <f t="shared" si="0"/>
      </c>
      <c r="B10" s="34">
        <f t="shared" si="1"/>
        <v>7</v>
      </c>
      <c r="C10" s="281">
        <f t="shared" si="2"/>
      </c>
      <c r="D10" s="263">
        <f t="shared" si="3"/>
        <v>43288</v>
      </c>
      <c r="E10" s="264">
        <v>7</v>
      </c>
      <c r="F10" s="266"/>
      <c r="G10" s="282"/>
    </row>
    <row r="11" spans="1:7" ht="13.5" thickBot="1">
      <c r="A11" s="33">
        <f t="shared" si="0"/>
      </c>
      <c r="B11" s="34">
        <f t="shared" si="1"/>
        <v>1</v>
      </c>
      <c r="C11" s="283">
        <f t="shared" si="2"/>
      </c>
      <c r="D11" s="284">
        <f t="shared" si="3"/>
        <v>43289</v>
      </c>
      <c r="E11" s="285">
        <v>8</v>
      </c>
      <c r="F11" s="286"/>
      <c r="G11" s="287"/>
    </row>
    <row r="12" spans="1:7" ht="12.75">
      <c r="A12" s="33">
        <f t="shared" si="0"/>
      </c>
      <c r="B12" s="34">
        <f t="shared" si="1"/>
        <v>2</v>
      </c>
      <c r="C12" s="276">
        <f t="shared" si="2"/>
      </c>
      <c r="D12" s="277">
        <f t="shared" si="3"/>
        <v>43290</v>
      </c>
      <c r="E12" s="278">
        <v>9</v>
      </c>
      <c r="F12" s="288"/>
      <c r="G12" s="280"/>
    </row>
    <row r="13" spans="1:7" ht="12.75">
      <c r="A13" s="33">
        <f t="shared" si="0"/>
      </c>
      <c r="B13" s="34">
        <f t="shared" si="1"/>
        <v>3</v>
      </c>
      <c r="C13" s="281">
        <f t="shared" si="2"/>
      </c>
      <c r="D13" s="263">
        <f t="shared" si="3"/>
        <v>43291</v>
      </c>
      <c r="E13" s="264">
        <v>10</v>
      </c>
      <c r="F13" s="266"/>
      <c r="G13" s="282"/>
    </row>
    <row r="14" spans="1:7" ht="12.75">
      <c r="A14" s="33">
        <f t="shared" si="0"/>
      </c>
      <c r="B14" s="34">
        <f t="shared" si="1"/>
        <v>4</v>
      </c>
      <c r="C14" s="281">
        <f t="shared" si="2"/>
      </c>
      <c r="D14" s="263">
        <f t="shared" si="3"/>
        <v>43292</v>
      </c>
      <c r="E14" s="264">
        <v>11</v>
      </c>
      <c r="F14" s="266"/>
      <c r="G14" s="282"/>
    </row>
    <row r="15" spans="1:7" ht="25.5">
      <c r="A15" s="33">
        <f t="shared" si="0"/>
      </c>
      <c r="B15" s="34">
        <f t="shared" si="1"/>
        <v>5</v>
      </c>
      <c r="C15" s="281">
        <f t="shared" si="2"/>
        <v>28</v>
      </c>
      <c r="D15" s="305">
        <f t="shared" si="3"/>
        <v>43293</v>
      </c>
      <c r="E15" s="306">
        <v>12</v>
      </c>
      <c r="F15" s="318" t="s">
        <v>69</v>
      </c>
      <c r="G15" s="317" t="s">
        <v>71</v>
      </c>
    </row>
    <row r="16" spans="1:7" ht="25.5">
      <c r="A16" s="33">
        <f t="shared" si="0"/>
      </c>
      <c r="B16" s="34">
        <f t="shared" si="1"/>
        <v>6</v>
      </c>
      <c r="C16" s="281">
        <f t="shared" si="2"/>
      </c>
      <c r="D16" s="305">
        <f t="shared" si="3"/>
        <v>43294</v>
      </c>
      <c r="E16" s="306">
        <v>13</v>
      </c>
      <c r="F16" s="266" t="s">
        <v>61</v>
      </c>
      <c r="G16" s="317" t="s">
        <v>72</v>
      </c>
    </row>
    <row r="17" spans="1:7" ht="12.75">
      <c r="A17" s="33">
        <f t="shared" si="0"/>
        <v>1</v>
      </c>
      <c r="B17" s="34">
        <f t="shared" si="1"/>
        <v>7</v>
      </c>
      <c r="C17" s="281">
        <f t="shared" si="2"/>
      </c>
      <c r="D17" s="263">
        <f t="shared" si="3"/>
        <v>43295</v>
      </c>
      <c r="E17" s="264">
        <v>14</v>
      </c>
      <c r="F17" s="266"/>
      <c r="G17" s="282"/>
    </row>
    <row r="18" spans="1:7" ht="13.5" thickBot="1">
      <c r="A18" s="33">
        <f t="shared" si="0"/>
      </c>
      <c r="B18" s="34">
        <f t="shared" si="1"/>
        <v>1</v>
      </c>
      <c r="C18" s="283">
        <f t="shared" si="2"/>
      </c>
      <c r="D18" s="284">
        <f t="shared" si="3"/>
        <v>43296</v>
      </c>
      <c r="E18" s="285">
        <v>15</v>
      </c>
      <c r="F18" s="286"/>
      <c r="G18" s="287"/>
    </row>
    <row r="19" spans="1:7" ht="12.75">
      <c r="A19" s="33">
        <f t="shared" si="0"/>
      </c>
      <c r="B19" s="34">
        <f t="shared" si="1"/>
        <v>2</v>
      </c>
      <c r="C19" s="276">
        <f t="shared" si="2"/>
      </c>
      <c r="D19" s="277">
        <f t="shared" si="3"/>
        <v>43297</v>
      </c>
      <c r="E19" s="278">
        <v>16</v>
      </c>
      <c r="F19" s="288"/>
      <c r="G19" s="280"/>
    </row>
    <row r="20" spans="1:7" ht="12.75">
      <c r="A20" s="33">
        <f t="shared" si="0"/>
      </c>
      <c r="B20" s="34">
        <f t="shared" si="1"/>
        <v>3</v>
      </c>
      <c r="C20" s="281">
        <f t="shared" si="2"/>
      </c>
      <c r="D20" s="263">
        <f t="shared" si="3"/>
        <v>43298</v>
      </c>
      <c r="E20" s="264">
        <v>17</v>
      </c>
      <c r="F20" s="266"/>
      <c r="G20" s="282"/>
    </row>
    <row r="21" spans="1:7" ht="12.75">
      <c r="A21" s="33">
        <f t="shared" si="0"/>
      </c>
      <c r="B21" s="34">
        <f t="shared" si="1"/>
        <v>4</v>
      </c>
      <c r="C21" s="281">
        <f t="shared" si="2"/>
      </c>
      <c r="D21" s="263">
        <f t="shared" si="3"/>
        <v>43299</v>
      </c>
      <c r="E21" s="264">
        <v>18</v>
      </c>
      <c r="F21" s="266"/>
      <c r="G21" s="282"/>
    </row>
    <row r="22" spans="1:7" ht="12.75">
      <c r="A22" s="33">
        <f t="shared" si="0"/>
      </c>
      <c r="B22" s="34">
        <f t="shared" si="1"/>
        <v>5</v>
      </c>
      <c r="C22" s="281">
        <f t="shared" si="2"/>
        <v>29</v>
      </c>
      <c r="D22" s="263">
        <f t="shared" si="3"/>
        <v>43300</v>
      </c>
      <c r="E22" s="264">
        <v>19</v>
      </c>
      <c r="F22" s="266"/>
      <c r="G22" s="282"/>
    </row>
    <row r="23" spans="1:7" ht="12.75">
      <c r="A23" s="33">
        <f t="shared" si="0"/>
      </c>
      <c r="B23" s="34">
        <f t="shared" si="1"/>
        <v>6</v>
      </c>
      <c r="C23" s="281">
        <f t="shared" si="2"/>
      </c>
      <c r="D23" s="263">
        <f t="shared" si="3"/>
        <v>43301</v>
      </c>
      <c r="E23" s="264">
        <v>20</v>
      </c>
      <c r="F23" s="266"/>
      <c r="G23" s="282"/>
    </row>
    <row r="24" spans="1:7" ht="12.75">
      <c r="A24" s="33">
        <f t="shared" si="0"/>
      </c>
      <c r="B24" s="34">
        <f t="shared" si="1"/>
        <v>7</v>
      </c>
      <c r="C24" s="281">
        <f t="shared" si="2"/>
      </c>
      <c r="D24" s="263">
        <f t="shared" si="3"/>
        <v>43302</v>
      </c>
      <c r="E24" s="264">
        <v>21</v>
      </c>
      <c r="F24" s="266"/>
      <c r="G24" s="282"/>
    </row>
    <row r="25" spans="1:7" ht="13.5" thickBot="1">
      <c r="A25" s="33">
        <f t="shared" si="0"/>
      </c>
      <c r="B25" s="34">
        <f t="shared" si="1"/>
        <v>1</v>
      </c>
      <c r="C25" s="283">
        <f t="shared" si="2"/>
      </c>
      <c r="D25" s="284">
        <f t="shared" si="3"/>
        <v>43303</v>
      </c>
      <c r="E25" s="285">
        <v>22</v>
      </c>
      <c r="F25" s="286"/>
      <c r="G25" s="287"/>
    </row>
    <row r="26" spans="1:7" ht="12.75">
      <c r="A26" s="33">
        <f t="shared" si="0"/>
      </c>
      <c r="B26" s="34">
        <f t="shared" si="1"/>
        <v>2</v>
      </c>
      <c r="C26" s="276">
        <f t="shared" si="2"/>
      </c>
      <c r="D26" s="277">
        <f t="shared" si="3"/>
        <v>43304</v>
      </c>
      <c r="E26" s="278">
        <v>23</v>
      </c>
      <c r="F26" s="288"/>
      <c r="G26" s="280"/>
    </row>
    <row r="27" spans="1:7" ht="12.75">
      <c r="A27" s="33">
        <f t="shared" si="0"/>
      </c>
      <c r="B27" s="34">
        <f t="shared" si="1"/>
        <v>3</v>
      </c>
      <c r="C27" s="281">
        <f t="shared" si="2"/>
      </c>
      <c r="D27" s="263">
        <f t="shared" si="3"/>
        <v>43305</v>
      </c>
      <c r="E27" s="264">
        <v>24</v>
      </c>
      <c r="F27" s="265"/>
      <c r="G27" s="282"/>
    </row>
    <row r="28" spans="1:7" ht="12.75">
      <c r="A28" s="33">
        <f t="shared" si="0"/>
      </c>
      <c r="B28" s="34">
        <f t="shared" si="1"/>
        <v>4</v>
      </c>
      <c r="C28" s="281">
        <f t="shared" si="2"/>
      </c>
      <c r="D28" s="263">
        <f t="shared" si="3"/>
        <v>43306</v>
      </c>
      <c r="E28" s="264">
        <v>25</v>
      </c>
      <c r="F28" s="265"/>
      <c r="G28" s="282"/>
    </row>
    <row r="29" spans="1:7" ht="12.75">
      <c r="A29" s="33">
        <f t="shared" si="0"/>
      </c>
      <c r="B29" s="34">
        <f t="shared" si="1"/>
        <v>5</v>
      </c>
      <c r="C29" s="281">
        <f t="shared" si="2"/>
        <v>30</v>
      </c>
      <c r="D29" s="263">
        <f t="shared" si="3"/>
        <v>43307</v>
      </c>
      <c r="E29" s="264">
        <v>26</v>
      </c>
      <c r="F29" s="265"/>
      <c r="G29" s="282"/>
    </row>
    <row r="30" spans="1:7" ht="12.75">
      <c r="A30" s="33">
        <f t="shared" si="0"/>
      </c>
      <c r="B30" s="34">
        <f t="shared" si="1"/>
        <v>6</v>
      </c>
      <c r="C30" s="281">
        <f t="shared" si="2"/>
      </c>
      <c r="D30" s="263">
        <f t="shared" si="3"/>
        <v>43308</v>
      </c>
      <c r="E30" s="264">
        <v>27</v>
      </c>
      <c r="F30" s="265"/>
      <c r="G30" s="282"/>
    </row>
    <row r="31" spans="1:7" ht="12.75">
      <c r="A31" s="33">
        <f t="shared" si="0"/>
      </c>
      <c r="B31" s="34">
        <f t="shared" si="1"/>
        <v>7</v>
      </c>
      <c r="C31" s="281">
        <f t="shared" si="2"/>
      </c>
      <c r="D31" s="263">
        <f t="shared" si="3"/>
        <v>43309</v>
      </c>
      <c r="E31" s="264">
        <v>28</v>
      </c>
      <c r="F31" s="265"/>
      <c r="G31" s="282"/>
    </row>
    <row r="32" spans="1:7" ht="13.5" thickBot="1">
      <c r="A32" s="33">
        <f t="shared" si="0"/>
      </c>
      <c r="B32" s="34">
        <f>IF(E32="","",WEEKDAY(D32))</f>
        <v>1</v>
      </c>
      <c r="C32" s="283">
        <f t="shared" si="2"/>
      </c>
      <c r="D32" s="284">
        <f t="shared" si="3"/>
        <v>43310</v>
      </c>
      <c r="E32" s="285">
        <v>29</v>
      </c>
      <c r="F32" s="290"/>
      <c r="G32" s="287"/>
    </row>
    <row r="33" spans="1:7" ht="12.75">
      <c r="A33" s="33">
        <f t="shared" si="0"/>
      </c>
      <c r="B33" s="34">
        <f>IF(E33="","",WEEKDAY(D33))</f>
        <v>2</v>
      </c>
      <c r="C33" s="272">
        <f t="shared" si="2"/>
      </c>
      <c r="D33" s="273">
        <f t="shared" si="3"/>
        <v>43311</v>
      </c>
      <c r="E33" s="274">
        <v>30</v>
      </c>
      <c r="F33" s="289"/>
      <c r="G33" s="275"/>
    </row>
    <row r="34" spans="1:7" ht="12.75">
      <c r="A34" s="33">
        <f t="shared" si="0"/>
      </c>
      <c r="B34" s="34">
        <f>IF(E34="","",WEEKDAY(D34))</f>
        <v>3</v>
      </c>
      <c r="C34" s="267">
        <f t="shared" si="2"/>
      </c>
      <c r="D34" s="268">
        <f t="shared" si="3"/>
        <v>43312</v>
      </c>
      <c r="E34" s="269">
        <v>31</v>
      </c>
      <c r="F34" s="270"/>
      <c r="G34" s="271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</sheetData>
  <sheetProtection/>
  <mergeCells count="2">
    <mergeCell ref="C2:E2"/>
    <mergeCell ref="F2:F3"/>
  </mergeCells>
  <conditionalFormatting sqref="C4:C34">
    <cfRule type="expression" priority="1" dxfId="70" stopIfTrue="1">
      <formula>(B4=1)</formula>
    </cfRule>
  </conditionalFormatting>
  <conditionalFormatting sqref="D4:D34">
    <cfRule type="expression" priority="2" dxfId="2" stopIfTrue="1">
      <formula>OR(B4=1,B4=7)</formula>
    </cfRule>
  </conditionalFormatting>
  <conditionalFormatting sqref="E4:E34">
    <cfRule type="expression" priority="3" dxfId="3" stopIfTrue="1">
      <formula>(A4=1)</formula>
    </cfRule>
    <cfRule type="expression" priority="4" dxfId="2" stopIfTrue="1">
      <formula>OR(B4=1,B4=7)</formula>
    </cfRule>
  </conditionalFormatting>
  <hyperlinks>
    <hyperlink ref="C2:E2" location="'2016'!A1" display="'2016'!A1"/>
  </hyperlinks>
  <printOptions horizontalCentered="1" verticalCentered="1"/>
  <pageMargins left="0" right="0" top="0" bottom="0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Denis.L</dc:creator>
  <cp:keywords/>
  <dc:description/>
  <cp:lastModifiedBy>Daniel BLOOM</cp:lastModifiedBy>
  <cp:lastPrinted>2017-12-15T09:55:15Z</cp:lastPrinted>
  <dcterms:created xsi:type="dcterms:W3CDTF">2002-03-04T14:59:02Z</dcterms:created>
  <dcterms:modified xsi:type="dcterms:W3CDTF">2018-01-12T16:20:59Z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