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7530" activeTab="8"/>
  </bookViews>
  <sheets>
    <sheet name="Planning prévisionnel " sheetId="1" r:id="rId1"/>
    <sheet name="2017" sheetId="2" r:id="rId2"/>
    <sheet name="jan" sheetId="3" state="hidden" r:id="rId3"/>
    <sheet name="fév" sheetId="4" state="hidden" r:id="rId4"/>
    <sheet name="mar" sheetId="5" state="hidden" r:id="rId5"/>
    <sheet name="avr" sheetId="6" state="hidden" r:id="rId6"/>
    <sheet name="mai" sheetId="7" state="hidden" r:id="rId7"/>
    <sheet name="juin" sheetId="8" r:id="rId8"/>
    <sheet name="juil" sheetId="9" r:id="rId9"/>
    <sheet name="aou" sheetId="10" state="hidden" r:id="rId10"/>
    <sheet name="sep" sheetId="11" state="hidden" r:id="rId11"/>
    <sheet name="oct" sheetId="12" state="hidden" r:id="rId12"/>
    <sheet name="nov" sheetId="13" state="hidden" r:id="rId13"/>
    <sheet name="dec" sheetId="14" state="hidden" r:id="rId14"/>
    <sheet name="Jours Fériés" sheetId="15" state="hidden" r:id="rId15"/>
  </sheets>
  <definedNames>
    <definedName name="An">'Jours Fériés'!$E$5</definedName>
    <definedName name="Année">'2017'!$B$2</definedName>
    <definedName name="eq" localSheetId="14">'Jours Fériés'!#REF!</definedName>
    <definedName name="ier" localSheetId="9">'aou'!$G$3</definedName>
    <definedName name="ier" localSheetId="5">'avr'!$G$3</definedName>
    <definedName name="ier" localSheetId="13">'dec'!$G$3</definedName>
    <definedName name="ier" localSheetId="3">'fév'!$G$3</definedName>
    <definedName name="ier" localSheetId="14">'Jours Fériés'!#REF!</definedName>
    <definedName name="ier" localSheetId="8">'juil'!$G$3</definedName>
    <definedName name="ier" localSheetId="7">'juin'!$G$3</definedName>
    <definedName name="ier" localSheetId="6">'mai'!$G$3</definedName>
    <definedName name="ier" localSheetId="4">'mar'!$G$3</definedName>
    <definedName name="ier" localSheetId="12">'nov'!$G$3</definedName>
    <definedName name="ier" localSheetId="11">'oct'!$G$3</definedName>
    <definedName name="ier" localSheetId="10">'sep'!$G$3</definedName>
    <definedName name="ier">'jan'!$G$3</definedName>
    <definedName name="nb_j" localSheetId="14">'Jours Fériés'!#REF!</definedName>
    <definedName name="Pâques">'Jours Fériés'!$C$6</definedName>
    <definedName name="prem" localSheetId="14">'Jours Fériés'!#REF!</definedName>
    <definedName name="prem">'jan'!$B$2</definedName>
    <definedName name="ref_a_01" localSheetId="1">'2017'!$C$4</definedName>
    <definedName name="ref_a_01" localSheetId="14">'Jours Fériés'!#REF!</definedName>
    <definedName name="ref_a_01">#REF!</definedName>
    <definedName name="ref_a_02" localSheetId="1">'2017'!$H$4</definedName>
    <definedName name="ref_a_02" localSheetId="14">'Jours Fériés'!#REF!</definedName>
    <definedName name="ref_a_02">#REF!</definedName>
    <definedName name="ref_a_03" localSheetId="1">'2017'!$M$4</definedName>
    <definedName name="ref_a_03" localSheetId="14">'Jours Fériés'!#REF!</definedName>
    <definedName name="ref_a_03">#REF!</definedName>
    <definedName name="ref_a_04" localSheetId="1">'2017'!$R$4</definedName>
    <definedName name="ref_a_04" localSheetId="14">'Jours Fériés'!#REF!</definedName>
    <definedName name="ref_a_04">#REF!</definedName>
    <definedName name="ref_a_05" localSheetId="1">'2017'!$W$4</definedName>
    <definedName name="ref_a_05" localSheetId="14">'Jours Fériés'!#REF!</definedName>
    <definedName name="ref_a_05">#REF!</definedName>
    <definedName name="ref_a_06" localSheetId="1">'2017'!$AB$4</definedName>
    <definedName name="ref_a_06" localSheetId="14">'Jours Fériés'!#REF!</definedName>
    <definedName name="ref_a_06">#REF!</definedName>
    <definedName name="ref_a_07" localSheetId="1">'2017'!$AG$4</definedName>
    <definedName name="ref_a_07" localSheetId="14">'Jours Fériés'!#REF!</definedName>
    <definedName name="ref_a_07">#REF!</definedName>
    <definedName name="ref_a_08" localSheetId="1">'2017'!$AL$4</definedName>
    <definedName name="ref_a_08" localSheetId="14">'Jours Fériés'!#REF!</definedName>
    <definedName name="ref_a_08">#REF!</definedName>
    <definedName name="ref_a_09" localSheetId="1">'2017'!$AQ$4</definedName>
    <definedName name="ref_a_09" localSheetId="14">'Jours Fériés'!#REF!</definedName>
    <definedName name="ref_a_09">#REF!</definedName>
    <definedName name="ref_a_10" localSheetId="1">'2017'!$AV$4</definedName>
    <definedName name="ref_a_10" localSheetId="14">'Jours Fériés'!#REF!</definedName>
    <definedName name="ref_a_10">#REF!</definedName>
    <definedName name="ref_a_11" localSheetId="1">'2017'!$BA$4</definedName>
    <definedName name="ref_a_11" localSheetId="14">'Jours Fériés'!#REF!</definedName>
    <definedName name="ref_a_11">#REF!</definedName>
    <definedName name="ref_a_12" localSheetId="1">'2017'!$BF$4</definedName>
    <definedName name="ref_a_12" localSheetId="14">'Jours Fériés'!#REF!</definedName>
    <definedName name="ref_a_12">#REF!</definedName>
    <definedName name="ref_b_01" localSheetId="1">'2017'!$D$4</definedName>
    <definedName name="ref_b_01" localSheetId="14">'Jours Fériés'!#REF!</definedName>
    <definedName name="ref_b_01">#REF!</definedName>
    <definedName name="ref_b_02" localSheetId="1">'2017'!$I$4</definedName>
    <definedName name="ref_b_02" localSheetId="14">'Jours Fériés'!#REF!</definedName>
    <definedName name="ref_b_02">#REF!</definedName>
    <definedName name="ref_b_03" localSheetId="1">'2017'!$N$4</definedName>
    <definedName name="ref_b_03" localSheetId="14">'Jours Fériés'!#REF!</definedName>
    <definedName name="ref_b_03">#REF!</definedName>
    <definedName name="ref_b_04" localSheetId="1">'2017'!$S$4</definedName>
    <definedName name="ref_b_04" localSheetId="14">'Jours Fériés'!#REF!</definedName>
    <definedName name="ref_b_04">#REF!</definedName>
    <definedName name="ref_b_05" localSheetId="1">'2017'!$X$4</definedName>
    <definedName name="ref_b_05" localSheetId="14">'Jours Fériés'!#REF!</definedName>
    <definedName name="ref_b_05">#REF!</definedName>
    <definedName name="ref_b_06" localSheetId="1">'2017'!$AC$4</definedName>
    <definedName name="ref_b_06" localSheetId="14">'Jours Fériés'!#REF!</definedName>
    <definedName name="ref_b_06">#REF!</definedName>
    <definedName name="ref_b_07" localSheetId="1">'2017'!$AH$4</definedName>
    <definedName name="ref_b_07" localSheetId="14">'Jours Fériés'!#REF!</definedName>
    <definedName name="ref_b_07">#REF!</definedName>
    <definedName name="ref_b_08" localSheetId="1">'2017'!$AM$4</definedName>
    <definedName name="ref_b_08" localSheetId="14">'Jours Fériés'!#REF!</definedName>
    <definedName name="ref_b_08">#REF!</definedName>
    <definedName name="ref_b_09" localSheetId="1">'2017'!$AR$4</definedName>
    <definedName name="ref_b_09" localSheetId="14">'Jours Fériés'!#REF!</definedName>
    <definedName name="ref_b_09">#REF!</definedName>
    <definedName name="ref_b_10" localSheetId="1">'2017'!$AW$4</definedName>
    <definedName name="ref_b_10" localSheetId="14">'Jours Fériés'!#REF!</definedName>
    <definedName name="ref_b_10">#REF!</definedName>
    <definedName name="ref_b_11" localSheetId="1">'2017'!$BB$4</definedName>
    <definedName name="ref_b_11" localSheetId="14">'Jours Fériés'!#REF!</definedName>
    <definedName name="ref_b_11">#REF!</definedName>
    <definedName name="ref_b_12" localSheetId="1">'2017'!$BG$4</definedName>
    <definedName name="ref_b_12" localSheetId="14">'Jours Fériés'!#REF!</definedName>
    <definedName name="ref_b_12">#REF!</definedName>
    <definedName name="tjf">'Jours Fériés'!$C$5:$C$18</definedName>
    <definedName name="_xlnm.Print_Area" localSheetId="1">'2017'!$A$1:$BI$36</definedName>
    <definedName name="_xlnm.Print_Area" localSheetId="9">'aou'!$A$1:$H$35</definedName>
    <definedName name="_xlnm.Print_Area" localSheetId="5">'avr'!$A$1:$H$35</definedName>
    <definedName name="_xlnm.Print_Area" localSheetId="13">'dec'!$A$1:$H$35</definedName>
    <definedName name="_xlnm.Print_Area" localSheetId="3">'fév'!$A$1:$H$32</definedName>
    <definedName name="_xlnm.Print_Area" localSheetId="2">'jan'!$A$1:$H$35</definedName>
    <definedName name="_xlnm.Print_Area" localSheetId="8">'juil'!$A$1:$H$35</definedName>
    <definedName name="_xlnm.Print_Area" localSheetId="7">'juin'!$A$1:$H$35</definedName>
    <definedName name="_xlnm.Print_Area" localSheetId="6">'mai'!$A$1:$H$35</definedName>
    <definedName name="_xlnm.Print_Area" localSheetId="4">'mar'!$A$1:$H$35</definedName>
    <definedName name="_xlnm.Print_Area" localSheetId="12">'nov'!$A$1:$H$35</definedName>
    <definedName name="_xlnm.Print_Area" localSheetId="11">'oct'!$A$1:$H$35</definedName>
    <definedName name="_xlnm.Print_Area" localSheetId="10">'sep'!$A$1:$H$35</definedName>
  </definedNames>
  <calcPr fullCalcOnLoad="1"/>
</workbook>
</file>

<file path=xl/sharedStrings.xml><?xml version="1.0" encoding="utf-8"?>
<sst xmlns="http://schemas.openxmlformats.org/spreadsheetml/2006/main" count="148" uniqueCount="118">
  <si>
    <t>Fériés</t>
  </si>
  <si>
    <t>Premier de l'an</t>
  </si>
  <si>
    <t>Pâques</t>
  </si>
  <si>
    <t>Lundi de Pâques</t>
  </si>
  <si>
    <t>Fête du travail</t>
  </si>
  <si>
    <t>Victoire 1945</t>
  </si>
  <si>
    <t>Ascension</t>
  </si>
  <si>
    <t>Fête nat.</t>
  </si>
  <si>
    <t>Assomption</t>
  </si>
  <si>
    <t>Toussaint</t>
  </si>
  <si>
    <t>Armistice</t>
  </si>
  <si>
    <t>Noël</t>
  </si>
  <si>
    <t>Premier de l'an suivant</t>
  </si>
  <si>
    <t>Pentecôte</t>
  </si>
  <si>
    <t>Lundi de Pentecôte</t>
  </si>
  <si>
    <t>Retour à 2016</t>
  </si>
  <si>
    <t>Janvier</t>
  </si>
  <si>
    <t>Février</t>
  </si>
  <si>
    <t xml:space="preserve">Mars </t>
  </si>
  <si>
    <t>Avril</t>
  </si>
  <si>
    <t xml:space="preserve">Mai </t>
  </si>
  <si>
    <t>Juin</t>
  </si>
  <si>
    <t>Juillet</t>
  </si>
  <si>
    <t>Aout</t>
  </si>
  <si>
    <t>Septembre</t>
  </si>
  <si>
    <t>Octobre</t>
  </si>
  <si>
    <t>Novembre</t>
  </si>
  <si>
    <t>Décembre</t>
  </si>
  <si>
    <t xml:space="preserve">Négociation </t>
  </si>
  <si>
    <t>CCE</t>
  </si>
  <si>
    <t>Commissions de suivi et autres dispositifs conventionnels</t>
  </si>
  <si>
    <t xml:space="preserve">Conférence Nationale des CHSCT </t>
  </si>
  <si>
    <t>Commission paritaire suivi Accord HSCCT</t>
  </si>
  <si>
    <t>Commission paritaire suivi Accord Personnel en situation de handicap</t>
  </si>
  <si>
    <t>PLANNING PREVISIONNEL AGENDA SOCIAL 2017</t>
  </si>
  <si>
    <r>
      <rPr>
        <b/>
        <sz val="10"/>
        <color indexed="60"/>
        <rFont val="Arial"/>
        <family val="2"/>
      </rPr>
      <t>Renégociation -</t>
    </r>
    <r>
      <rPr>
        <sz val="10"/>
        <rFont val="Arial"/>
        <family val="2"/>
      </rPr>
      <t xml:space="preserve"> Accord cohesion sociale et égalité des chances</t>
    </r>
  </si>
  <si>
    <r>
      <rPr>
        <b/>
        <sz val="10"/>
        <color indexed="60"/>
        <rFont val="Arial"/>
        <family val="2"/>
      </rPr>
      <t>Négociation -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>Accord sur le télé-travail</t>
    </r>
  </si>
  <si>
    <r>
      <t xml:space="preserve">Révision -  </t>
    </r>
    <r>
      <rPr>
        <sz val="10"/>
        <rFont val="Arial"/>
        <family val="2"/>
      </rPr>
      <t xml:space="preserve">Accord projet social volet 1 - GPEC </t>
    </r>
  </si>
  <si>
    <r>
      <t xml:space="preserve">Révision- </t>
    </r>
    <r>
      <rPr>
        <sz val="10"/>
        <rFont val="Arial"/>
        <family val="2"/>
      </rPr>
      <t>CCEFS - Classification des emplois</t>
    </r>
  </si>
  <si>
    <t xml:space="preserve">Remise des documents </t>
  </si>
  <si>
    <t>Revendications</t>
  </si>
  <si>
    <t xml:space="preserve">Positions directions </t>
  </si>
  <si>
    <t>Négociation texte</t>
  </si>
  <si>
    <t>1er tour ?</t>
  </si>
  <si>
    <t xml:space="preserve">14/12/2017
15/12/2015
</t>
  </si>
  <si>
    <t>12/01/2017
13/01/2017
24/01/2017</t>
  </si>
  <si>
    <t>09/03/2017
10/03/2017
21/03/2017</t>
  </si>
  <si>
    <t>13/04/2017
14/04/2017
25/04/2016</t>
  </si>
  <si>
    <t>11/05/2017
12/05/2017
23/05/2017</t>
  </si>
  <si>
    <t>08/06/2017
09/06/2017
20/06/2017</t>
  </si>
  <si>
    <t>14/09/2017
15/09/2017
26/09/2007</t>
  </si>
  <si>
    <t>12/10/2017
13/10/2017
24/10/2017</t>
  </si>
  <si>
    <t>09/11/2017
10/11/2017
21/11/2016</t>
  </si>
  <si>
    <r>
      <t xml:space="preserve">Négociation - </t>
    </r>
    <r>
      <rPr>
        <sz val="10"/>
        <rFont val="Arial"/>
        <family val="2"/>
      </rPr>
      <t>Accord temps de travail</t>
    </r>
  </si>
  <si>
    <t>à confirmer</t>
  </si>
  <si>
    <t xml:space="preserve">Volet technique BDESU </t>
  </si>
  <si>
    <r>
      <rPr>
        <b/>
        <sz val="10"/>
        <color indexed="60"/>
        <rFont val="Arial"/>
        <family val="2"/>
      </rPr>
      <t xml:space="preserve">Négociation </t>
    </r>
    <r>
      <rPr>
        <sz val="10"/>
        <rFont val="Arial"/>
        <family val="2"/>
      </rPr>
      <t>Annuelle Obligatoire</t>
    </r>
    <r>
      <rPr>
        <b/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>2017</t>
    </r>
  </si>
  <si>
    <r>
      <rPr>
        <b/>
        <sz val="10"/>
        <color indexed="60"/>
        <rFont val="Arial"/>
        <family val="2"/>
      </rPr>
      <t>Renégociation -</t>
    </r>
    <r>
      <rPr>
        <sz val="10"/>
        <rFont val="Arial"/>
        <family val="2"/>
      </rPr>
      <t xml:space="preserve"> Accord intéressement 2018-2020</t>
    </r>
  </si>
  <si>
    <t xml:space="preserve">Fond social  "Frais de santé / Prévoyance" </t>
  </si>
  <si>
    <t xml:space="preserve">Observatoire des métiers, formation, emploi </t>
  </si>
  <si>
    <t xml:space="preserve">Commission paritaire suivi Accompagnement des réorganisations  </t>
  </si>
  <si>
    <t>Commission de suivi (déploiement Accord temps de travail)</t>
  </si>
  <si>
    <t>Commission de suivi annuel Accord Cadre ARTT</t>
  </si>
  <si>
    <r>
      <t xml:space="preserve">Commission paritaire Régimes complémentaire "Frais de santé/Prévoyance"
</t>
    </r>
    <r>
      <rPr>
        <sz val="11"/>
        <rFont val="Calibri"/>
        <family val="2"/>
      </rPr>
      <t xml:space="preserve">
</t>
    </r>
  </si>
  <si>
    <t>Négociation</t>
  </si>
  <si>
    <t>Négociation
Commission de  suivi</t>
  </si>
  <si>
    <t>Commission
suivi</t>
  </si>
  <si>
    <r>
      <rPr>
        <b/>
        <sz val="10"/>
        <color indexed="60"/>
        <rFont val="Arial"/>
        <family val="2"/>
      </rPr>
      <t>Négociation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Protocole d'accord préélectoral</t>
    </r>
  </si>
  <si>
    <t xml:space="preserve">Réunion - Conférence nationale des Secrétaires des CHSCT </t>
  </si>
  <si>
    <t>Conférence</t>
  </si>
  <si>
    <t>Négociation
Commissions
suivi</t>
  </si>
  <si>
    <t>Fonds sociaux
Négociation</t>
  </si>
  <si>
    <t xml:space="preserve">
Commission
suivi
Observatoire des metiers</t>
  </si>
  <si>
    <t xml:space="preserve">Négociation
</t>
  </si>
  <si>
    <r>
      <rPr>
        <b/>
        <sz val="10"/>
        <rFont val="Arial"/>
        <family val="2"/>
      </rPr>
      <t>Observatoire des métiers :</t>
    </r>
    <r>
      <rPr>
        <sz val="10"/>
        <rFont val="Arial"/>
        <family val="2"/>
      </rPr>
      <t xml:space="preserve"> nomencalture , cartographie des emplois, projet de tableau de correspondance emploi repère/emploi, projet de tableau de correspondance emploi/emploi repère/,
</t>
    </r>
    <r>
      <rPr>
        <b/>
        <sz val="10"/>
        <rFont val="Arial"/>
        <family val="2"/>
      </rPr>
      <t xml:space="preserve">Révision - Accord droit syndical et modernisation du dialogue social : </t>
    </r>
    <r>
      <rPr>
        <sz val="10"/>
        <rFont val="Arial"/>
        <family val="2"/>
      </rPr>
      <t xml:space="preserve">projet d'avenant n°4
</t>
    </r>
  </si>
  <si>
    <r>
      <rPr>
        <b/>
        <sz val="10"/>
        <rFont val="Arial"/>
        <family val="2"/>
      </rPr>
      <t xml:space="preserve">Révision de l’accord projet social volet I – GPEC : </t>
    </r>
    <r>
      <rPr>
        <sz val="10"/>
        <rFont val="Arial"/>
        <family val="2"/>
      </rPr>
      <t xml:space="preserve">projet d'avenant n°3
</t>
    </r>
    <r>
      <rPr>
        <b/>
        <sz val="10"/>
        <rFont val="Arial"/>
        <family val="2"/>
      </rPr>
      <t>Commision de suivi de l'accors temps de travail :</t>
    </r>
    <r>
      <rPr>
        <sz val="10"/>
        <rFont val="Arial"/>
        <family val="2"/>
      </rPr>
      <t xml:space="preserve"> fonctionnement de la commission et calendrier de déploiement 
</t>
    </r>
  </si>
  <si>
    <r>
      <rPr>
        <b/>
        <sz val="10"/>
        <rFont val="Arial"/>
        <family val="2"/>
      </rPr>
      <t>Révision - Accord droit syndical et modernisation du dialogue social :</t>
    </r>
    <r>
      <rPr>
        <sz val="10"/>
        <rFont val="Arial"/>
        <family val="2"/>
      </rPr>
      <t xml:space="preserve"> Présentation état des lieux accès sharePoint
</t>
    </r>
    <r>
      <rPr>
        <b/>
        <sz val="10"/>
        <rFont val="Arial"/>
        <family val="2"/>
      </rPr>
      <t>Fonds sociaux prévoyance et frais de santé :</t>
    </r>
    <r>
      <rPr>
        <sz val="10"/>
        <rFont val="Arial"/>
        <family val="2"/>
      </rPr>
      <t xml:space="preserve"> examen des demandes d'intervention
</t>
    </r>
    <r>
      <rPr>
        <b/>
        <sz val="10"/>
        <rFont val="Arial"/>
        <family val="2"/>
      </rPr>
      <t xml:space="preserve">Commission de suivi de l’accord Handicap : </t>
    </r>
    <r>
      <rPr>
        <sz val="10"/>
        <rFont val="Arial"/>
        <family val="2"/>
      </rPr>
      <t xml:space="preserve">bilan annuel 2015
</t>
    </r>
    <r>
      <rPr>
        <b/>
        <sz val="10"/>
        <rFont val="Arial"/>
        <family val="2"/>
      </rPr>
      <t>Commission de suivi de l’accord HSSCT :</t>
    </r>
    <r>
      <rPr>
        <sz val="10"/>
        <rFont val="Arial"/>
        <family val="2"/>
      </rPr>
      <t xml:space="preserve"> bilan annuel 2015
</t>
    </r>
  </si>
  <si>
    <r>
      <rPr>
        <b/>
        <sz val="10"/>
        <rFont val="Arial"/>
        <family val="2"/>
      </rPr>
      <t>Accord temps de travail :</t>
    </r>
    <r>
      <rPr>
        <sz val="10"/>
        <rFont val="Arial"/>
        <family val="2"/>
      </rPr>
      <t xml:space="preserve"> Projet de texte et arbitrage
</t>
    </r>
  </si>
  <si>
    <r>
      <rPr>
        <b/>
        <sz val="10"/>
        <rFont val="Arial"/>
        <family val="2"/>
      </rPr>
      <t xml:space="preserve">Révision de l'accord sur les modalités d'accompanement des réorganisations au sein de l'EFS : </t>
    </r>
    <r>
      <rPr>
        <sz val="10"/>
        <rFont val="Arial"/>
        <family val="2"/>
      </rPr>
      <t xml:space="preserve">Projet d'avenant n°1
</t>
    </r>
    <r>
      <rPr>
        <b/>
        <sz val="10"/>
        <rFont val="Arial"/>
        <family val="2"/>
      </rPr>
      <t xml:space="preserve">Baromètre social : </t>
    </r>
    <r>
      <rPr>
        <sz val="10"/>
        <rFont val="Arial"/>
        <family val="2"/>
      </rPr>
      <t xml:space="preserve">discussion autour des principaux résultats et du plan d'action
</t>
    </r>
  </si>
  <si>
    <r>
      <rPr>
        <b/>
        <sz val="10"/>
        <rFont val="Arial"/>
        <family val="2"/>
      </rPr>
      <t>Révision de l’accord projet social volet I – GPEC :</t>
    </r>
    <r>
      <rPr>
        <sz val="10"/>
        <rFont val="Arial"/>
        <family val="2"/>
      </rPr>
      <t xml:space="preserve"> projet d'avenant n°3</t>
    </r>
  </si>
  <si>
    <t xml:space="preserve">Volet contenu BDESU </t>
  </si>
  <si>
    <t>Retour à 2017</t>
  </si>
  <si>
    <t>Cadre négociation</t>
  </si>
  <si>
    <r>
      <rPr>
        <b/>
        <sz val="10"/>
        <color indexed="60"/>
        <rFont val="Arial"/>
        <family val="2"/>
      </rPr>
      <t>Renégociation -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Avenant n°1 Accord HSSCT</t>
    </r>
  </si>
  <si>
    <t>Mi- parcours</t>
  </si>
  <si>
    <t xml:space="preserve">Bilan annuel </t>
  </si>
  <si>
    <t xml:space="preserve">Accord restauration </t>
  </si>
  <si>
    <t xml:space="preserve">à confirmer </t>
  </si>
  <si>
    <t xml:space="preserve">Commission paritaire suivi Cohésion sociale, égalité des chances </t>
  </si>
  <si>
    <t>06/03/2017
16/03/2017</t>
  </si>
  <si>
    <t>Etat des lieux Modalités application</t>
  </si>
  <si>
    <r>
      <rPr>
        <b/>
        <sz val="11"/>
        <color indexed="60"/>
        <rFont val="Calibri"/>
        <family val="2"/>
      </rPr>
      <t>Révision</t>
    </r>
    <r>
      <rPr>
        <sz val="11"/>
        <color indexed="8"/>
        <rFont val="Calibri"/>
        <family val="2"/>
      </rPr>
      <t xml:space="preserve"> de l'accord transport (2018)</t>
    </r>
  </si>
  <si>
    <t xml:space="preserve">09/02/2017
</t>
  </si>
  <si>
    <t>Démontrastion 
BDESU</t>
  </si>
  <si>
    <r>
      <rPr>
        <b/>
        <sz val="10"/>
        <rFont val="Arial"/>
        <family val="2"/>
      </rPr>
      <t xml:space="preserve">Négociation - Accord sur les modalités de vote : </t>
    </r>
    <r>
      <rPr>
        <sz val="10"/>
        <rFont val="Arial"/>
        <family val="2"/>
      </rPr>
      <t xml:space="preserve">Ouverture de la négociation/revendications des OSR
</t>
    </r>
    <r>
      <rPr>
        <b/>
        <sz val="10"/>
        <rFont val="Arial"/>
        <family val="2"/>
      </rPr>
      <t xml:space="preserve">Révision - Accord droit syndical et modernisation du dialogue social : </t>
    </r>
    <r>
      <rPr>
        <sz val="10"/>
        <rFont val="Arial"/>
        <family val="2"/>
      </rPr>
      <t xml:space="preserve">Projet d'avenant n°4 </t>
    </r>
  </si>
  <si>
    <r>
      <rPr>
        <b/>
        <sz val="10"/>
        <color indexed="8"/>
        <rFont val="Arial"/>
        <family val="2"/>
      </rPr>
      <t>Commission de suivi - Accord temps de  travail :</t>
    </r>
    <r>
      <rPr>
        <sz val="10"/>
        <color indexed="8"/>
        <rFont val="Arial"/>
        <family val="2"/>
      </rPr>
      <t xml:space="preserve">
. Fonctionnement de la commission 
. Projet de calendrier prévisionnel 
. Mesures transitoires (Gestion des compteurs de repos) 
. CET
. Point d’avancement du volet outil  (Impact sur la procédure nationale de Congés Payés)
. Point d’avancement du volet accompagnement du changement 
</t>
    </r>
  </si>
  <si>
    <t>Bilan application Accord dans le cade renégociation</t>
  </si>
  <si>
    <r>
      <rPr>
        <b/>
        <sz val="10"/>
        <color indexed="60"/>
        <rFont val="Arial"/>
        <family val="2"/>
      </rPr>
      <t>Révision</t>
    </r>
    <r>
      <rPr>
        <sz val="10"/>
        <color indexed="6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de l'accord droit syndical - BDESU
Valorisation du parcours des RP
</t>
    </r>
  </si>
  <si>
    <r>
      <rPr>
        <b/>
        <sz val="11"/>
        <color indexed="60"/>
        <rFont val="Calibri"/>
        <family val="2"/>
      </rPr>
      <t>Révision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de l'accord restauration </t>
    </r>
  </si>
  <si>
    <r>
      <rPr>
        <b/>
        <sz val="10"/>
        <rFont val="Arial"/>
        <family val="2"/>
      </rPr>
      <t xml:space="preserve">NAO 1 : </t>
    </r>
    <r>
      <rPr>
        <sz val="10"/>
        <rFont val="Arial"/>
        <family val="2"/>
      </rPr>
      <t xml:space="preserve">Remise des documents 
</t>
    </r>
    <r>
      <rPr>
        <b/>
        <sz val="10"/>
        <rFont val="Arial"/>
        <family val="2"/>
      </rPr>
      <t xml:space="preserve">Commissions de suivi : </t>
    </r>
    <r>
      <rPr>
        <sz val="10"/>
        <rFont val="Arial"/>
        <family val="2"/>
      </rPr>
      <t>Accord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Handicap, Accord Restauration, Accord sur les modalités d'Accompagnement des réorganisations
</t>
    </r>
    <r>
      <rPr>
        <b/>
        <sz val="10"/>
        <rFont val="Arial"/>
        <family val="2"/>
      </rPr>
      <t xml:space="preserve">Révision de l'accord projet social volet 1 : </t>
    </r>
    <r>
      <rPr>
        <sz val="10"/>
        <rFont val="Arial"/>
        <family val="2"/>
      </rPr>
      <t xml:space="preserve">Discussion du projet de texte </t>
    </r>
  </si>
  <si>
    <r>
      <rPr>
        <b/>
        <sz val="10"/>
        <rFont val="Arial"/>
        <family val="2"/>
      </rPr>
      <t xml:space="preserve">Négociation - Accord sur les modalités de vote - Elections professionnelles : </t>
    </r>
    <r>
      <rPr>
        <sz val="10"/>
        <rFont val="Arial"/>
        <family val="2"/>
      </rPr>
      <t xml:space="preserve">discussion du projet de texte 
</t>
    </r>
    <r>
      <rPr>
        <b/>
        <sz val="10"/>
        <rFont val="Arial"/>
        <family val="2"/>
      </rPr>
      <t xml:space="preserve">Révision - Accord droit syndical et modernisation du dialogue social : </t>
    </r>
    <r>
      <rPr>
        <sz val="10"/>
        <rFont val="Arial"/>
        <family val="2"/>
      </rPr>
      <t xml:space="preserve">Démonstration BDESU de l'EFS.
</t>
    </r>
    <r>
      <rPr>
        <b/>
        <sz val="10"/>
        <color indexed="8"/>
        <rFont val="Arial"/>
        <family val="2"/>
      </rPr>
      <t>NAO 2 :</t>
    </r>
    <r>
      <rPr>
        <sz val="10"/>
        <color indexed="8"/>
        <rFont val="Arial"/>
        <family val="2"/>
      </rPr>
      <t xml:space="preserve"> Revendications</t>
    </r>
    <r>
      <rPr>
        <sz val="10"/>
        <rFont val="Arial"/>
        <family val="2"/>
      </rPr>
      <t xml:space="preserve">
</t>
    </r>
  </si>
  <si>
    <r>
      <rPr>
        <b/>
        <sz val="10"/>
        <color indexed="8"/>
        <rFont val="Arial"/>
        <family val="2"/>
      </rPr>
      <t xml:space="preserve">Commission de suivi temps de travail </t>
    </r>
    <r>
      <rPr>
        <sz val="10"/>
        <color indexed="8"/>
        <rFont val="Arial"/>
        <family val="2"/>
      </rPr>
      <t xml:space="preserve">
</t>
    </r>
  </si>
  <si>
    <r>
      <rPr>
        <b/>
        <sz val="10"/>
        <rFont val="Arial"/>
        <family val="2"/>
      </rPr>
      <t>Fonds sociaux "Prévoyance et Frais de santé" :</t>
    </r>
    <r>
      <rPr>
        <sz val="10"/>
        <rFont val="Arial"/>
        <family val="2"/>
      </rPr>
      <t xml:space="preserve"> Examen des demandes d'intervention
</t>
    </r>
    <r>
      <rPr>
        <b/>
        <sz val="10"/>
        <rFont val="Arial"/>
        <family val="2"/>
      </rPr>
      <t xml:space="preserve">Commission suivi Accord projet social Volet II HSSCT : </t>
    </r>
    <r>
      <rPr>
        <sz val="10"/>
        <rFont val="Arial"/>
        <family val="2"/>
      </rPr>
      <t xml:space="preserve">Bilan annuel 2016
</t>
    </r>
    <r>
      <rPr>
        <b/>
        <sz val="10"/>
        <rFont val="Arial"/>
        <family val="2"/>
      </rPr>
      <t>Accord handicap :</t>
    </r>
    <r>
      <rPr>
        <sz val="10"/>
        <rFont val="Arial"/>
        <family val="2"/>
      </rPr>
      <t xml:space="preserve"> Bilan à mi-parcours 
</t>
    </r>
    <r>
      <rPr>
        <b/>
        <sz val="10"/>
        <rFont val="Arial"/>
        <family val="2"/>
      </rPr>
      <t xml:space="preserve">Révision de l'accord projet social volet 1 </t>
    </r>
    <r>
      <rPr>
        <sz val="10"/>
        <rFont val="Arial"/>
        <family val="2"/>
      </rPr>
      <t xml:space="preserve">
</t>
    </r>
  </si>
  <si>
    <t>Commission</t>
  </si>
  <si>
    <t>Fonds 
Commission
Négociation</t>
  </si>
  <si>
    <t>Négociations</t>
  </si>
  <si>
    <r>
      <rPr>
        <b/>
        <sz val="10"/>
        <color indexed="60"/>
        <rFont val="Arial"/>
        <family val="2"/>
      </rPr>
      <t xml:space="preserve">Négociation </t>
    </r>
    <r>
      <rPr>
        <sz val="10"/>
        <color indexed="60"/>
        <rFont val="Arial"/>
        <family val="2"/>
      </rPr>
      <t>-</t>
    </r>
    <r>
      <rPr>
        <sz val="10"/>
        <color indexed="8"/>
        <rFont val="Arial"/>
        <family val="2"/>
      </rPr>
      <t xml:space="preserve"> Accord sur les modalités des vote</t>
    </r>
  </si>
  <si>
    <t>11/07/2017
12/07/2017</t>
  </si>
  <si>
    <t xml:space="preserve">Volet contenu 
BDESU </t>
  </si>
  <si>
    <r>
      <rPr>
        <b/>
        <sz val="10"/>
        <rFont val="Arial"/>
        <family val="2"/>
      </rPr>
      <t xml:space="preserve">
Commission de suivi - Temps de travail</t>
    </r>
    <r>
      <rPr>
        <sz val="10"/>
        <rFont val="Arial"/>
        <family val="2"/>
      </rPr>
      <t xml:space="preserve">
</t>
    </r>
  </si>
  <si>
    <t xml:space="preserve">Commission de suivi - Accord temps de  travail </t>
  </si>
  <si>
    <t xml:space="preserve">
</t>
  </si>
  <si>
    <t>Prolongation</t>
  </si>
  <si>
    <r>
      <t xml:space="preserve">Révision accord droit syndical et modernisation du dialogue social : </t>
    </r>
    <r>
      <rPr>
        <sz val="10"/>
        <rFont val="Arial"/>
        <family val="2"/>
      </rPr>
      <t xml:space="preserve">projet avenant n°4 : BDESU + démonstration version CLOUD </t>
    </r>
    <r>
      <rPr>
        <b/>
        <sz val="10"/>
        <rFont val="Arial"/>
        <family val="2"/>
      </rPr>
      <t xml:space="preserve">
Révision CCEFS - Classification des emplois : </t>
    </r>
    <r>
      <rPr>
        <sz val="10"/>
        <rFont val="Arial"/>
        <family val="2"/>
      </rPr>
      <t xml:space="preserve">minima conventionnels et EPDI
</t>
    </r>
    <r>
      <rPr>
        <b/>
        <sz val="10"/>
        <rFont val="Arial"/>
        <family val="2"/>
      </rPr>
      <t xml:space="preserve">Négociation du Protocole d'accord Préélectoral : </t>
    </r>
    <r>
      <rPr>
        <sz val="10"/>
        <rFont val="Arial"/>
        <family val="2"/>
      </rPr>
      <t xml:space="preserve">Discussion du projet de texte </t>
    </r>
  </si>
  <si>
    <t>29/06/2017
30/06/2017</t>
  </si>
  <si>
    <r>
      <rPr>
        <b/>
        <sz val="10"/>
        <rFont val="Arial"/>
        <family val="2"/>
      </rPr>
      <t xml:space="preserve">Révision CCEFS - Classification des emplois : </t>
    </r>
    <r>
      <rPr>
        <sz val="10"/>
        <rFont val="Arial"/>
        <family val="2"/>
      </rPr>
      <t xml:space="preserve">Ouverture de la révision de la classification 
</t>
    </r>
    <r>
      <rPr>
        <b/>
        <sz val="10"/>
        <rFont val="Arial"/>
        <family val="2"/>
      </rPr>
      <t>Négociation - Protocole d'accord préélectoral :</t>
    </r>
    <r>
      <rPr>
        <sz val="10"/>
        <rFont val="Arial"/>
        <family val="2"/>
      </rPr>
      <t xml:space="preserve"> Ouverture de la négociation</t>
    </r>
  </si>
  <si>
    <r>
      <rPr>
        <b/>
        <sz val="10"/>
        <color indexed="8"/>
        <rFont val="Arial"/>
        <family val="2"/>
      </rPr>
      <t xml:space="preserve">NAO 3 : </t>
    </r>
    <r>
      <rPr>
        <sz val="10"/>
        <color indexed="8"/>
        <rFont val="Arial"/>
        <family val="2"/>
      </rPr>
      <t xml:space="preserve">Position de la direction 
</t>
    </r>
    <r>
      <rPr>
        <b/>
        <sz val="10"/>
        <color indexed="8"/>
        <rFont val="Arial"/>
        <family val="2"/>
      </rPr>
      <t xml:space="preserve">Révision – Accord projet social volet 1 : </t>
    </r>
    <r>
      <rPr>
        <sz val="10"/>
        <color indexed="8"/>
        <rFont val="Arial"/>
        <family val="2"/>
      </rPr>
      <t xml:space="preserve">projet avenant n°3 
</t>
    </r>
  </si>
  <si>
    <t>conseil Administration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</si>
</sst>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m"/>
    <numFmt numFmtId="173" formatCode="d"/>
    <numFmt numFmtId="174" formatCode="&quot;Vrai&quot;;&quot;Vrai&quot;;&quot;Faux&quot;"/>
    <numFmt numFmtId="175" formatCode="&quot;Actif&quot;;&quot;Actif&quot;;&quot;Inactif&quot;"/>
    <numFmt numFmtId="176" formatCode="dddd"/>
    <numFmt numFmtId="177" formatCode="mm"/>
    <numFmt numFmtId="178" formatCode="ddd"/>
    <numFmt numFmtId="179" formatCode="yyyy"/>
    <numFmt numFmtId="180" formatCode="mmm"/>
    <numFmt numFmtId="181" formatCode="dd"/>
    <numFmt numFmtId="182" formatCode="d/m"/>
    <numFmt numFmtId="183" formatCode="d\-mmm\-yy"/>
    <numFmt numFmtId="184" formatCode="d/m/yy"/>
    <numFmt numFmtId="185" formatCode="dd/mm/yy"/>
    <numFmt numFmtId="186" formatCode="dddd\ dd\-mmm\-yyyy"/>
    <numFmt numFmtId="187" formatCode="[$-40C]dddd\ d\ mmmm\ yyyy"/>
    <numFmt numFmtId="188" formatCode="[$-40C]mmmmm;@"/>
    <numFmt numFmtId="189" formatCode="mmmm\ yyyy"/>
  </numFmts>
  <fonts count="98">
    <font>
      <sz val="10"/>
      <name val="Arial"/>
      <family val="0"/>
    </font>
    <font>
      <sz val="10"/>
      <color indexed="9"/>
      <name val="Arial"/>
      <family val="2"/>
    </font>
    <font>
      <b/>
      <sz val="24"/>
      <name val="Arial"/>
      <family val="2"/>
    </font>
    <font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Comic Sans MS"/>
      <family val="4"/>
    </font>
    <font>
      <sz val="18"/>
      <name val="Comic Sans MS"/>
      <family val="4"/>
    </font>
    <font>
      <b/>
      <sz val="24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Verdana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4"/>
      <color indexed="9"/>
      <name val="Arial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sz val="9"/>
      <color indexed="9"/>
      <name val="Calibri"/>
      <family val="2"/>
    </font>
    <font>
      <sz val="9"/>
      <color indexed="10"/>
      <name val="Calibri"/>
      <family val="2"/>
    </font>
    <font>
      <b/>
      <sz val="11"/>
      <color indexed="36"/>
      <name val="Calibri"/>
      <family val="2"/>
    </font>
    <font>
      <b/>
      <sz val="14"/>
      <name val="Calibri"/>
      <family val="2"/>
    </font>
    <font>
      <i/>
      <sz val="11"/>
      <color indexed="10"/>
      <name val="Calibri"/>
      <family val="2"/>
    </font>
    <font>
      <b/>
      <sz val="8"/>
      <color indexed="30"/>
      <name val="Arial"/>
      <family val="2"/>
    </font>
    <font>
      <b/>
      <sz val="7"/>
      <color indexed="30"/>
      <name val="Arial"/>
      <family val="2"/>
    </font>
    <font>
      <b/>
      <sz val="7"/>
      <color indexed="62"/>
      <name val="Arial"/>
      <family val="2"/>
    </font>
    <font>
      <sz val="7"/>
      <color indexed="30"/>
      <name val="Arial"/>
      <family val="2"/>
    </font>
    <font>
      <sz val="7.5"/>
      <color indexed="28"/>
      <name val="Arial"/>
      <family val="2"/>
    </font>
    <font>
      <sz val="9"/>
      <color indexed="10"/>
      <name val="Arial"/>
      <family val="2"/>
    </font>
    <font>
      <b/>
      <sz val="8"/>
      <color indexed="62"/>
      <name val="Arial"/>
      <family val="2"/>
    </font>
    <font>
      <b/>
      <sz val="16"/>
      <color indexed="9"/>
      <name val="Calibri"/>
      <family val="2"/>
    </font>
    <font>
      <b/>
      <sz val="16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0"/>
      <name val="Arial"/>
      <family val="2"/>
    </font>
    <font>
      <sz val="10"/>
      <color rgb="FFFF0000"/>
      <name val="Calibri"/>
      <family val="2"/>
    </font>
    <font>
      <sz val="9"/>
      <color theme="0"/>
      <name val="Calibri"/>
      <family val="2"/>
    </font>
    <font>
      <b/>
      <sz val="10"/>
      <color rgb="FFC00000"/>
      <name val="Arial"/>
      <family val="2"/>
    </font>
    <font>
      <sz val="11"/>
      <color rgb="FFC00000"/>
      <name val="Calibri"/>
      <family val="2"/>
    </font>
    <font>
      <sz val="9"/>
      <color rgb="FFFF0000"/>
      <name val="Calibri"/>
      <family val="2"/>
    </font>
    <font>
      <b/>
      <sz val="11"/>
      <color rgb="FF7030A0"/>
      <name val="Calibri"/>
      <family val="2"/>
    </font>
    <font>
      <sz val="10"/>
      <color theme="1"/>
      <name val="Arial"/>
      <family val="2"/>
    </font>
    <font>
      <i/>
      <sz val="11"/>
      <color rgb="FFFF0000"/>
      <name val="Calibri"/>
      <family val="2"/>
    </font>
    <font>
      <b/>
      <sz val="8"/>
      <color rgb="FF0070C0"/>
      <name val="Arial"/>
      <family val="2"/>
    </font>
    <font>
      <b/>
      <sz val="7"/>
      <color rgb="FF0070C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7"/>
      <color theme="3" tint="0.39998000860214233"/>
      <name val="Arial"/>
      <family val="2"/>
    </font>
    <font>
      <sz val="7"/>
      <color rgb="FF0070C0"/>
      <name val="Arial"/>
      <family val="2"/>
    </font>
    <font>
      <sz val="7.5"/>
      <color theme="7" tint="-0.4999699890613556"/>
      <name val="Arial"/>
      <family val="2"/>
    </font>
    <font>
      <sz val="9"/>
      <color rgb="FFFF0000"/>
      <name val="Arial"/>
      <family val="2"/>
    </font>
    <font>
      <sz val="10"/>
      <color theme="0"/>
      <name val="Arial"/>
      <family val="2"/>
    </font>
    <font>
      <b/>
      <sz val="8"/>
      <color theme="3" tint="0.39998000860214233"/>
      <name val="Arial"/>
      <family val="2"/>
    </font>
    <font>
      <b/>
      <sz val="7"/>
      <color theme="4"/>
      <name val="Arial"/>
      <family val="2"/>
    </font>
    <font>
      <b/>
      <sz val="16"/>
      <color theme="0"/>
      <name val="Calibri"/>
      <family val="2"/>
    </font>
    <font>
      <b/>
      <sz val="16"/>
      <color theme="3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A4D76B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>
        <color theme="0"/>
      </top>
      <bottom style="thin">
        <color theme="0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>
        <color theme="5"/>
      </left>
      <right style="thin"/>
      <top style="thin">
        <color theme="5"/>
      </top>
      <bottom>
        <color indexed="63"/>
      </bottom>
    </border>
    <border>
      <left style="thin"/>
      <right style="thin"/>
      <top style="thin">
        <color theme="5"/>
      </top>
      <bottom style="hair"/>
    </border>
    <border>
      <left style="thin"/>
      <right style="thin">
        <color theme="5"/>
      </right>
      <top style="thin">
        <color theme="5"/>
      </top>
      <bottom style="hair"/>
    </border>
    <border>
      <left style="thin">
        <color theme="5"/>
      </left>
      <right style="thin"/>
      <top>
        <color indexed="63"/>
      </top>
      <bottom>
        <color indexed="63"/>
      </bottom>
    </border>
    <border>
      <left style="thin"/>
      <right style="thin">
        <color theme="5"/>
      </right>
      <top style="hair"/>
      <bottom style="hair"/>
    </border>
    <border>
      <left style="thin"/>
      <right style="thin">
        <color theme="5"/>
      </right>
      <top style="hair"/>
      <bottom style="thin"/>
    </border>
    <border>
      <left style="thin"/>
      <right style="thin">
        <color theme="5"/>
      </right>
      <top style="thin"/>
      <bottom style="hair"/>
    </border>
    <border>
      <left style="thin">
        <color theme="5"/>
      </left>
      <right style="thin"/>
      <top>
        <color indexed="63"/>
      </top>
      <bottom style="thin">
        <color theme="5"/>
      </bottom>
    </border>
    <border>
      <left style="thin"/>
      <right style="thin"/>
      <top style="hair"/>
      <bottom style="thin">
        <color theme="5"/>
      </bottom>
    </border>
    <border>
      <left style="thin"/>
      <right style="thin">
        <color theme="5"/>
      </right>
      <top style="hair"/>
      <bottom style="thin">
        <color theme="5"/>
      </bottom>
    </border>
    <border>
      <left style="thin"/>
      <right style="thin"/>
      <top style="thin"/>
      <bottom style="thin">
        <color theme="5"/>
      </bottom>
    </border>
    <border>
      <left style="thin"/>
      <right style="thin">
        <color theme="5"/>
      </right>
      <top style="thin"/>
      <bottom style="thin">
        <color theme="5"/>
      </bottom>
    </border>
    <border>
      <left style="thin"/>
      <right style="thin">
        <color theme="5"/>
      </right>
      <top style="hair"/>
      <bottom>
        <color indexed="63"/>
      </bottom>
    </border>
    <border>
      <left style="thin"/>
      <right style="thin">
        <color theme="5"/>
      </right>
      <top style="medium"/>
      <bottom style="hair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hair">
        <color theme="5"/>
      </left>
      <right style="hair">
        <color theme="5"/>
      </right>
      <top style="hair">
        <color theme="5"/>
      </top>
      <bottom style="hair">
        <color theme="5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theme="3"/>
      </left>
      <right style="hair">
        <color theme="5"/>
      </right>
      <top style="thin">
        <color theme="3"/>
      </top>
      <bottom style="hair">
        <color theme="5"/>
      </bottom>
    </border>
    <border>
      <left style="hair">
        <color theme="5"/>
      </left>
      <right style="hair">
        <color theme="5"/>
      </right>
      <top style="thin">
        <color theme="3"/>
      </top>
      <bottom style="hair">
        <color theme="5"/>
      </bottom>
    </border>
    <border>
      <left style="hair">
        <color theme="5"/>
      </left>
      <right style="thin">
        <color theme="3"/>
      </right>
      <top style="thin">
        <color theme="3"/>
      </top>
      <bottom style="hair">
        <color theme="5"/>
      </bottom>
    </border>
    <border>
      <left style="thin">
        <color theme="3"/>
      </left>
      <right style="hair">
        <color theme="5"/>
      </right>
      <top style="hair">
        <color theme="5"/>
      </top>
      <bottom style="hair">
        <color theme="5"/>
      </bottom>
    </border>
    <border>
      <left style="hair">
        <color theme="5"/>
      </left>
      <right style="thin">
        <color theme="3"/>
      </right>
      <top style="hair">
        <color theme="5"/>
      </top>
      <bottom style="hair">
        <color theme="5"/>
      </bottom>
    </border>
    <border>
      <left style="thin">
        <color theme="3"/>
      </left>
      <right style="hair">
        <color theme="5"/>
      </right>
      <top style="hair">
        <color theme="5"/>
      </top>
      <bottom style="thin">
        <color theme="3"/>
      </bottom>
    </border>
    <border>
      <left style="hair">
        <color theme="5"/>
      </left>
      <right style="hair">
        <color theme="5"/>
      </right>
      <top style="hair">
        <color theme="5"/>
      </top>
      <bottom style="thin">
        <color theme="3"/>
      </bottom>
    </border>
    <border>
      <left style="hair">
        <color theme="5"/>
      </left>
      <right style="thin">
        <color theme="3"/>
      </right>
      <top style="hair">
        <color theme="5"/>
      </top>
      <bottom style="thin">
        <color theme="3"/>
      </bottom>
    </border>
    <border>
      <left style="thin">
        <color theme="3"/>
      </left>
      <right style="hair">
        <color theme="3"/>
      </right>
      <top style="thin">
        <color theme="3"/>
      </top>
      <bottom style="hair">
        <color theme="3"/>
      </bottom>
    </border>
    <border>
      <left style="hair">
        <color theme="3"/>
      </left>
      <right style="hair">
        <color theme="3"/>
      </right>
      <top style="thin">
        <color theme="3"/>
      </top>
      <bottom style="hair">
        <color theme="3"/>
      </bottom>
    </border>
    <border>
      <left style="hair">
        <color theme="3"/>
      </left>
      <right style="thin">
        <color theme="3"/>
      </right>
      <top style="thin">
        <color theme="3"/>
      </top>
      <bottom style="hair">
        <color theme="3"/>
      </bottom>
    </border>
    <border>
      <left style="thin">
        <color theme="3"/>
      </left>
      <right style="hair">
        <color theme="3"/>
      </right>
      <top style="hair">
        <color theme="3"/>
      </top>
      <bottom style="hair">
        <color theme="3"/>
      </bottom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</border>
    <border>
      <left style="hair">
        <color theme="3"/>
      </left>
      <right style="thin">
        <color theme="3"/>
      </right>
      <top style="hair">
        <color theme="3"/>
      </top>
      <bottom style="hair">
        <color theme="3"/>
      </bottom>
    </border>
    <border>
      <left style="thin">
        <color theme="3"/>
      </left>
      <right style="hair">
        <color theme="3"/>
      </right>
      <top style="hair">
        <color theme="3"/>
      </top>
      <bottom style="thin">
        <color theme="3"/>
      </bottom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</border>
    <border>
      <left style="hair">
        <color theme="3"/>
      </left>
      <right style="thin">
        <color theme="3"/>
      </right>
      <top style="hair">
        <color theme="3"/>
      </top>
      <bottom style="thin">
        <color theme="3"/>
      </bottom>
    </border>
    <border>
      <left style="thin">
        <color theme="4"/>
      </left>
      <right/>
      <top style="thin">
        <color theme="4"/>
      </top>
      <bottom/>
    </border>
    <border>
      <left/>
      <right style="hair">
        <color theme="5"/>
      </right>
      <top style="thin">
        <color theme="4"/>
      </top>
      <bottom/>
    </border>
    <border>
      <left style="hair">
        <color theme="5"/>
      </left>
      <right style="hair">
        <color theme="5"/>
      </right>
      <top style="thin">
        <color theme="4"/>
      </top>
      <bottom/>
    </border>
    <border>
      <left style="hair">
        <color theme="5"/>
      </left>
      <right style="thin">
        <color theme="4"/>
      </right>
      <top style="thin">
        <color theme="4"/>
      </top>
      <bottom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/>
      <right style="hair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 style="thin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 style="hair">
        <color theme="4"/>
      </right>
      <top style="hair">
        <color theme="4"/>
      </top>
      <bottom style="thick">
        <color theme="4"/>
      </bottom>
    </border>
    <border>
      <left style="hair">
        <color theme="6"/>
      </left>
      <right style="hair">
        <color theme="6"/>
      </right>
      <top style="hair">
        <color theme="6"/>
      </top>
      <bottom style="hair">
        <color theme="6"/>
      </bottom>
    </border>
    <border>
      <left style="hair">
        <color theme="6"/>
      </left>
      <right style="thin">
        <color theme="6"/>
      </right>
      <top style="hair">
        <color theme="6"/>
      </top>
      <bottom style="hair">
        <color theme="6"/>
      </bottom>
    </border>
    <border>
      <left/>
      <right style="hair">
        <color theme="6"/>
      </right>
      <top style="hair">
        <color theme="6"/>
      </top>
      <bottom style="hair">
        <color theme="6"/>
      </bottom>
    </border>
    <border>
      <left/>
      <right style="hair">
        <color theme="4"/>
      </right>
      <top style="hair">
        <color theme="4"/>
      </top>
      <bottom style="thick">
        <color theme="4"/>
      </bottom>
    </border>
    <border>
      <left style="thin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/>
      <right style="hair">
        <color theme="4"/>
      </right>
      <top style="thin">
        <color theme="4"/>
      </top>
      <bottom style="hair">
        <color theme="4"/>
      </bottom>
    </border>
    <border>
      <left style="hair">
        <color theme="4"/>
      </left>
      <right style="hair">
        <color theme="4"/>
      </right>
      <top style="thin">
        <color theme="4"/>
      </top>
      <bottom style="hair">
        <color theme="4"/>
      </bottom>
    </border>
    <border>
      <left style="hair">
        <color theme="4"/>
      </left>
      <right style="thin">
        <color theme="4"/>
      </right>
      <top style="thin">
        <color theme="4"/>
      </top>
      <bottom style="hair">
        <color theme="4"/>
      </bottom>
    </border>
    <border>
      <left style="hair">
        <color theme="5"/>
      </left>
      <right style="hair">
        <color theme="5"/>
      </right>
      <top style="thin">
        <color theme="5"/>
      </top>
      <bottom style="thin">
        <color theme="5"/>
      </bottom>
    </border>
    <border>
      <left style="hair">
        <color theme="5"/>
      </left>
      <right style="thin">
        <color theme="5"/>
      </right>
      <top style="thin">
        <color theme="5"/>
      </top>
      <bottom style="thin">
        <color theme="5"/>
      </bottom>
    </border>
    <border>
      <left/>
      <right style="hair">
        <color theme="4"/>
      </right>
      <top>
        <color indexed="63"/>
      </top>
      <bottom style="hair">
        <color theme="4"/>
      </bottom>
    </border>
    <border>
      <left style="hair">
        <color theme="4"/>
      </left>
      <right style="hair">
        <color theme="4"/>
      </right>
      <top>
        <color indexed="63"/>
      </top>
      <bottom style="hair">
        <color theme="4"/>
      </bottom>
    </border>
    <border>
      <left style="hair">
        <color theme="4"/>
      </left>
      <right style="thin">
        <color theme="4"/>
      </right>
      <top>
        <color indexed="63"/>
      </top>
      <bottom style="hair">
        <color theme="4"/>
      </bottom>
    </border>
    <border>
      <left style="hair">
        <color theme="4"/>
      </left>
      <right style="thin">
        <color theme="4"/>
      </right>
      <top style="hair">
        <color theme="4"/>
      </top>
      <bottom style="thick">
        <color theme="4"/>
      </bottom>
    </border>
    <border>
      <left>
        <color indexed="63"/>
      </left>
      <right style="hair">
        <color theme="4"/>
      </right>
      <top style="hair">
        <color theme="4"/>
      </top>
      <bottom>
        <color indexed="63"/>
      </bottom>
    </border>
    <border>
      <left style="hair">
        <color theme="4"/>
      </left>
      <right style="hair">
        <color theme="4"/>
      </right>
      <top style="hair">
        <color theme="4"/>
      </top>
      <bottom>
        <color indexed="63"/>
      </bottom>
    </border>
    <border>
      <left style="thin">
        <color theme="6"/>
      </left>
      <right/>
      <top style="thin">
        <color theme="6"/>
      </top>
      <bottom style="hair">
        <color theme="6"/>
      </bottom>
    </border>
    <border>
      <left/>
      <right style="hair">
        <color theme="6"/>
      </right>
      <top style="thin">
        <color theme="6"/>
      </top>
      <bottom style="hair">
        <color theme="6"/>
      </bottom>
    </border>
    <border>
      <left style="hair">
        <color theme="6"/>
      </left>
      <right style="hair">
        <color theme="6"/>
      </right>
      <top style="thin">
        <color theme="6"/>
      </top>
      <bottom style="hair">
        <color theme="6"/>
      </bottom>
    </border>
    <border>
      <left style="hair">
        <color theme="6"/>
      </left>
      <right style="thin">
        <color theme="6"/>
      </right>
      <top style="thin">
        <color theme="6"/>
      </top>
      <bottom style="hair">
        <color theme="6"/>
      </bottom>
    </border>
    <border>
      <left style="thin">
        <color theme="6"/>
      </left>
      <right style="thin">
        <color theme="6"/>
      </right>
      <top style="hair">
        <color theme="6"/>
      </top>
      <bottom style="hair">
        <color theme="6"/>
      </bottom>
    </border>
    <border>
      <left style="thin">
        <color theme="6"/>
      </left>
      <right style="thin">
        <color theme="6"/>
      </right>
      <top style="hair">
        <color theme="6"/>
      </top>
      <bottom/>
    </border>
    <border>
      <left style="thin">
        <color theme="6"/>
      </left>
      <right style="hair">
        <color theme="6"/>
      </right>
      <top style="hair">
        <color theme="6"/>
      </top>
      <bottom style="medium">
        <color rgb="FF92D050"/>
      </bottom>
    </border>
    <border>
      <left style="hair">
        <color theme="6"/>
      </left>
      <right style="hair">
        <color theme="6"/>
      </right>
      <top style="hair">
        <color theme="6"/>
      </top>
      <bottom style="medium">
        <color rgb="FF92D050"/>
      </bottom>
    </border>
    <border>
      <left style="hair">
        <color theme="6"/>
      </left>
      <right style="hair">
        <color theme="6"/>
      </right>
      <top style="hair">
        <color theme="6"/>
      </top>
      <bottom/>
    </border>
    <border>
      <left style="hair">
        <color theme="6"/>
      </left>
      <right style="thin">
        <color theme="6"/>
      </right>
      <top style="hair">
        <color theme="6"/>
      </top>
      <bottom style="medium">
        <color rgb="FF92D050"/>
      </bottom>
    </border>
    <border>
      <left/>
      <right/>
      <top style="medium">
        <color rgb="FF92D050"/>
      </top>
      <bottom/>
    </border>
    <border>
      <left style="thin"/>
      <right style="thin"/>
      <top style="thin">
        <color theme="5"/>
      </top>
      <bottom>
        <color indexed="63"/>
      </bottom>
    </border>
    <border>
      <left style="thin"/>
      <right style="thin">
        <color theme="5"/>
      </right>
      <top style="thin">
        <color theme="5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>
        <color theme="5"/>
      </right>
      <top>
        <color indexed="63"/>
      </top>
      <bottom style="hair"/>
    </border>
    <border>
      <left style="thin">
        <color theme="5"/>
      </left>
      <right style="thin"/>
      <top style="medium">
        <color theme="1"/>
      </top>
      <bottom style="hair">
        <color theme="1"/>
      </bottom>
    </border>
    <border>
      <left style="thin"/>
      <right style="thin"/>
      <top style="medium">
        <color theme="1"/>
      </top>
      <bottom style="hair">
        <color theme="1"/>
      </bottom>
    </border>
    <border>
      <left style="thin"/>
      <right style="thin">
        <color theme="5"/>
      </right>
      <top style="medium">
        <color theme="1"/>
      </top>
      <bottom style="hair">
        <color theme="1"/>
      </bottom>
    </border>
    <border>
      <left style="thin">
        <color theme="5"/>
      </left>
      <right style="thin"/>
      <top style="hair">
        <color theme="1"/>
      </top>
      <bottom style="hair">
        <color theme="1"/>
      </bottom>
    </border>
    <border>
      <left style="thin"/>
      <right style="thin"/>
      <top style="hair">
        <color theme="1"/>
      </top>
      <bottom style="hair">
        <color theme="1"/>
      </bottom>
    </border>
    <border>
      <left style="thin"/>
      <right>
        <color indexed="63"/>
      </right>
      <top style="hair">
        <color theme="1"/>
      </top>
      <bottom style="hair">
        <color theme="1"/>
      </bottom>
    </border>
    <border>
      <left style="thin"/>
      <right style="thin">
        <color theme="5"/>
      </right>
      <top style="hair">
        <color theme="1"/>
      </top>
      <bottom style="hair">
        <color theme="1"/>
      </bottom>
    </border>
    <border>
      <left style="thin">
        <color theme="5"/>
      </left>
      <right style="thin"/>
      <top style="hair">
        <color theme="1"/>
      </top>
      <bottom style="medium">
        <color theme="1"/>
      </bottom>
    </border>
    <border>
      <left style="thin"/>
      <right style="thin"/>
      <top style="hair">
        <color theme="1"/>
      </top>
      <bottom style="medium">
        <color theme="1"/>
      </bottom>
    </border>
    <border>
      <left style="thin"/>
      <right>
        <color indexed="63"/>
      </right>
      <top style="hair">
        <color theme="1"/>
      </top>
      <bottom style="medium">
        <color theme="1"/>
      </bottom>
    </border>
    <border>
      <left style="thin"/>
      <right style="thin">
        <color theme="5"/>
      </right>
      <top style="hair">
        <color theme="1"/>
      </top>
      <bottom style="medium">
        <color theme="1"/>
      </bottom>
    </border>
    <border>
      <left style="thin">
        <color theme="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theme="1"/>
      </top>
      <bottom style="hair">
        <color theme="1"/>
      </bottom>
    </border>
    <border>
      <left style="thin"/>
      <right style="thin"/>
      <top style="hair"/>
      <bottom style="medium"/>
    </border>
    <border>
      <left style="thin"/>
      <right style="thin">
        <color theme="5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theme="5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theme="5"/>
      </bottom>
    </border>
    <border>
      <left style="thin"/>
      <right style="thin">
        <color theme="5"/>
      </right>
      <top>
        <color indexed="63"/>
      </top>
      <bottom style="thin">
        <color theme="5"/>
      </bottom>
    </border>
    <border>
      <left style="thin"/>
      <right style="thin"/>
      <top style="thin">
        <color theme="5"/>
      </top>
      <bottom style="medium"/>
    </border>
    <border>
      <left style="thin"/>
      <right style="thin">
        <color theme="5"/>
      </right>
      <top style="thin">
        <color theme="5"/>
      </top>
      <bottom style="medium"/>
    </border>
    <border>
      <left style="thin">
        <color theme="4"/>
      </left>
      <right style="hair">
        <color theme="4"/>
      </right>
      <top style="thin">
        <color theme="4"/>
      </top>
      <bottom style="hair">
        <color theme="4"/>
      </bottom>
    </border>
    <border>
      <left style="thin">
        <color theme="5"/>
      </left>
      <right>
        <color indexed="63"/>
      </right>
      <top style="thin">
        <color theme="5"/>
      </top>
      <bottom style="thin">
        <color theme="5"/>
      </bottom>
    </border>
    <border>
      <left>
        <color indexed="63"/>
      </left>
      <right>
        <color indexed="63"/>
      </right>
      <top style="thin">
        <color theme="5"/>
      </top>
      <bottom style="thin">
        <color theme="5"/>
      </bottom>
    </border>
    <border>
      <left>
        <color indexed="63"/>
      </left>
      <right style="thin">
        <color theme="5"/>
      </right>
      <top style="thin">
        <color theme="5"/>
      </top>
      <bottom style="thin">
        <color theme="5"/>
      </bottom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59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181" fontId="3" fillId="0" borderId="0" xfId="0" applyNumberFormat="1" applyFont="1" applyAlignment="1" applyProtection="1">
      <alignment horizontal="center"/>
      <protection hidden="1"/>
    </xf>
    <xf numFmtId="182" fontId="1" fillId="0" borderId="0" xfId="0" applyNumberFormat="1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78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178" fontId="0" fillId="0" borderId="0" xfId="0" applyNumberFormat="1" applyAlignment="1" applyProtection="1">
      <alignment horizontal="center"/>
      <protection hidden="1"/>
    </xf>
    <xf numFmtId="181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53" applyAlignment="1" applyProtection="1">
      <alignment horizontal="center" vertical="center"/>
      <protection hidden="1"/>
    </xf>
    <xf numFmtId="0" fontId="0" fillId="0" borderId="0" xfId="53" applyProtection="1">
      <alignment vertical="center"/>
      <protection hidden="1"/>
    </xf>
    <xf numFmtId="0" fontId="7" fillId="0" borderId="11" xfId="53" applyFont="1" applyBorder="1" applyAlignment="1" applyProtection="1">
      <alignment horizontal="center" vertical="center"/>
      <protection hidden="1"/>
    </xf>
    <xf numFmtId="186" fontId="7" fillId="0" borderId="12" xfId="53" applyNumberFormat="1" applyFont="1" applyBorder="1" applyAlignment="1" applyProtection="1" quotePrefix="1">
      <alignment horizontal="center" vertical="center"/>
      <protection hidden="1"/>
    </xf>
    <xf numFmtId="0" fontId="7" fillId="0" borderId="13" xfId="53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center" vertical="center"/>
      <protection hidden="1"/>
    </xf>
    <xf numFmtId="186" fontId="7" fillId="0" borderId="15" xfId="53" applyNumberFormat="1" applyFont="1" applyBorder="1" applyAlignment="1" applyProtection="1" quotePrefix="1">
      <alignment horizontal="center" vertical="center"/>
      <protection hidden="1"/>
    </xf>
    <xf numFmtId="186" fontId="7" fillId="0" borderId="16" xfId="53" applyNumberFormat="1" applyFont="1" applyBorder="1" applyAlignment="1" applyProtection="1" quotePrefix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182" fontId="1" fillId="0" borderId="0" xfId="0" applyNumberFormat="1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0" fillId="0" borderId="19" xfId="0" applyNumberFormat="1" applyFont="1" applyBorder="1" applyAlignment="1" applyProtection="1">
      <alignment vertical="center"/>
      <protection hidden="1"/>
    </xf>
    <xf numFmtId="0" fontId="0" fillId="0" borderId="20" xfId="0" applyNumberFormat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14" fontId="1" fillId="0" borderId="0" xfId="0" applyNumberFormat="1" applyFont="1" applyBorder="1" applyAlignment="1" applyProtection="1">
      <alignment horizontal="left"/>
      <protection hidden="1"/>
    </xf>
    <xf numFmtId="172" fontId="0" fillId="0" borderId="17" xfId="0" applyNumberFormat="1" applyBorder="1" applyAlignment="1" applyProtection="1">
      <alignment horizontal="center" vertical="center"/>
      <protection hidden="1"/>
    </xf>
    <xf numFmtId="172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16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89" fontId="76" fillId="33" borderId="21" xfId="0" applyNumberFormat="1" applyFont="1" applyFill="1" applyBorder="1" applyAlignment="1" applyProtection="1">
      <alignment horizontal="center" vertical="center"/>
      <protection hidden="1"/>
    </xf>
    <xf numFmtId="189" fontId="76" fillId="33" borderId="22" xfId="0" applyNumberFormat="1" applyFont="1" applyFill="1" applyBorder="1" applyAlignment="1" applyProtection="1">
      <alignment horizontal="center" vertical="center"/>
      <protection hidden="1"/>
    </xf>
    <xf numFmtId="178" fontId="0" fillId="0" borderId="23" xfId="0" applyNumberFormat="1" applyFill="1" applyBorder="1" applyAlignment="1" applyProtection="1">
      <alignment horizontal="center" vertical="center"/>
      <protection hidden="1"/>
    </xf>
    <xf numFmtId="0" fontId="0" fillId="0" borderId="23" xfId="0" applyNumberFormat="1" applyFill="1" applyBorder="1" applyAlignment="1" applyProtection="1">
      <alignment horizontal="center" vertical="center"/>
      <protection hidden="1"/>
    </xf>
    <xf numFmtId="178" fontId="0" fillId="0" borderId="24" xfId="0" applyNumberFormat="1" applyFill="1" applyBorder="1" applyAlignment="1" applyProtection="1">
      <alignment horizontal="center" vertical="center"/>
      <protection hidden="1"/>
    </xf>
    <xf numFmtId="0" fontId="0" fillId="0" borderId="24" xfId="0" applyNumberFormat="1" applyFill="1" applyBorder="1" applyAlignment="1" applyProtection="1">
      <alignment horizontal="center" vertical="center"/>
      <protection hidden="1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178" fontId="0" fillId="0" borderId="25" xfId="0" applyNumberFormat="1" applyFill="1" applyBorder="1" applyAlignment="1" applyProtection="1">
      <alignment horizontal="center" vertical="center"/>
      <protection hidden="1"/>
    </xf>
    <xf numFmtId="0" fontId="0" fillId="0" borderId="25" xfId="0" applyNumberFormat="1" applyFill="1" applyBorder="1" applyAlignment="1" applyProtection="1">
      <alignment horizontal="center" vertical="center"/>
      <protection hidden="1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178" fontId="0" fillId="0" borderId="27" xfId="0" applyNumberFormat="1" applyFill="1" applyBorder="1" applyAlignment="1" applyProtection="1">
      <alignment horizontal="center" vertical="center"/>
      <protection hidden="1"/>
    </xf>
    <xf numFmtId="0" fontId="0" fillId="0" borderId="27" xfId="0" applyNumberFormat="1" applyFill="1" applyBorder="1" applyAlignment="1" applyProtection="1">
      <alignment horizontal="center" vertical="center"/>
      <protection hidden="1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 applyProtection="1">
      <alignment horizontal="center" vertical="center"/>
      <protection locked="0"/>
    </xf>
    <xf numFmtId="0" fontId="9" fillId="0" borderId="24" xfId="0" applyNumberFormat="1" applyFont="1" applyBorder="1" applyAlignment="1" applyProtection="1">
      <alignment horizontal="center" vertical="center"/>
      <protection locked="0"/>
    </xf>
    <xf numFmtId="178" fontId="0" fillId="0" borderId="31" xfId="0" applyNumberFormat="1" applyFill="1" applyBorder="1" applyAlignment="1" applyProtection="1">
      <alignment horizontal="center" vertical="center"/>
      <protection hidden="1"/>
    </xf>
    <xf numFmtId="0" fontId="0" fillId="0" borderId="31" xfId="0" applyNumberFormat="1" applyFill="1" applyBorder="1" applyAlignment="1" applyProtection="1">
      <alignment horizontal="center" vertical="center"/>
      <protection hidden="1"/>
    </xf>
    <xf numFmtId="0" fontId="9" fillId="0" borderId="31" xfId="0" applyNumberFormat="1" applyFont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/>
      <protection hidden="1"/>
    </xf>
    <xf numFmtId="178" fontId="0" fillId="0" borderId="34" xfId="0" applyNumberFormat="1" applyFill="1" applyBorder="1" applyAlignment="1" applyProtection="1">
      <alignment horizontal="center" vertical="center"/>
      <protection hidden="1"/>
    </xf>
    <xf numFmtId="0" fontId="0" fillId="0" borderId="34" xfId="0" applyNumberFormat="1" applyFill="1" applyBorder="1" applyAlignment="1" applyProtection="1">
      <alignment horizontal="center" vertical="center"/>
      <protection hidden="1"/>
    </xf>
    <xf numFmtId="0" fontId="9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NumberFormat="1" applyFont="1" applyBorder="1" applyAlignment="1" applyProtection="1">
      <alignment horizontal="left" vertical="center"/>
      <protection locked="0"/>
    </xf>
    <xf numFmtId="0" fontId="10" fillId="0" borderId="36" xfId="0" applyNumberFormat="1" applyFont="1" applyBorder="1" applyAlignment="1" applyProtection="1">
      <alignment horizontal="center"/>
      <protection hidden="1"/>
    </xf>
    <xf numFmtId="0" fontId="14" fillId="0" borderId="37" xfId="0" applyNumberFormat="1" applyFont="1" applyBorder="1" applyAlignment="1" applyProtection="1">
      <alignment horizontal="left" vertical="center"/>
      <protection locked="0"/>
    </xf>
    <xf numFmtId="0" fontId="0" fillId="0" borderId="37" xfId="0" applyNumberFormat="1" applyFont="1" applyBorder="1" applyAlignment="1" applyProtection="1">
      <alignment horizontal="left" vertical="center"/>
      <protection locked="0"/>
    </xf>
    <xf numFmtId="0" fontId="0" fillId="0" borderId="38" xfId="0" applyNumberFormat="1" applyFont="1" applyBorder="1" applyAlignment="1" applyProtection="1">
      <alignment horizontal="left" vertical="center"/>
      <protection locked="0"/>
    </xf>
    <xf numFmtId="0" fontId="0" fillId="0" borderId="39" xfId="0" applyNumberFormat="1" applyFont="1" applyBorder="1" applyAlignment="1" applyProtection="1">
      <alignment horizontal="left" vertical="center"/>
      <protection locked="0"/>
    </xf>
    <xf numFmtId="0" fontId="10" fillId="0" borderId="40" xfId="0" applyNumberFormat="1" applyFont="1" applyBorder="1" applyAlignment="1" applyProtection="1">
      <alignment horizontal="center"/>
      <protection hidden="1"/>
    </xf>
    <xf numFmtId="178" fontId="0" fillId="0" borderId="41" xfId="0" applyNumberFormat="1" applyFill="1" applyBorder="1" applyAlignment="1" applyProtection="1">
      <alignment horizontal="center" vertical="center"/>
      <protection hidden="1"/>
    </xf>
    <xf numFmtId="0" fontId="0" fillId="0" borderId="41" xfId="0" applyNumberFormat="1" applyFill="1" applyBorder="1" applyAlignment="1" applyProtection="1">
      <alignment horizontal="center" vertical="center"/>
      <protection hidden="1"/>
    </xf>
    <xf numFmtId="0" fontId="9" fillId="0" borderId="41" xfId="0" applyNumberFormat="1" applyFont="1" applyBorder="1" applyAlignment="1" applyProtection="1">
      <alignment horizontal="center" vertical="center"/>
      <protection locked="0"/>
    </xf>
    <xf numFmtId="0" fontId="0" fillId="0" borderId="42" xfId="0" applyNumberFormat="1" applyFont="1" applyBorder="1" applyAlignment="1" applyProtection="1">
      <alignment horizontal="left" vertical="center"/>
      <protection locked="0"/>
    </xf>
    <xf numFmtId="178" fontId="0" fillId="0" borderId="43" xfId="0" applyNumberFormat="1" applyFill="1" applyBorder="1" applyAlignment="1" applyProtection="1">
      <alignment horizontal="center" vertical="center"/>
      <protection hidden="1"/>
    </xf>
    <xf numFmtId="0" fontId="0" fillId="0" borderId="43" xfId="0" applyNumberFormat="1" applyFill="1" applyBorder="1" applyAlignment="1" applyProtection="1">
      <alignment horizontal="center" vertical="center"/>
      <protection hidden="1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0" fillId="0" borderId="44" xfId="0" applyNumberFormat="1" applyFont="1" applyBorder="1" applyAlignment="1" applyProtection="1">
      <alignment horizontal="left" vertical="center"/>
      <protection locked="0"/>
    </xf>
    <xf numFmtId="0" fontId="14" fillId="0" borderId="42" xfId="0" applyNumberFormat="1" applyFont="1" applyBorder="1" applyAlignment="1" applyProtection="1">
      <alignment horizontal="left" vertical="center"/>
      <protection locked="0"/>
    </xf>
    <xf numFmtId="0" fontId="0" fillId="0" borderId="45" xfId="0" applyNumberFormat="1" applyFont="1" applyBorder="1" applyAlignment="1" applyProtection="1">
      <alignment horizontal="left" vertical="center"/>
      <protection locked="0"/>
    </xf>
    <xf numFmtId="0" fontId="0" fillId="0" borderId="46" xfId="0" applyNumberFormat="1" applyFont="1" applyBorder="1" applyAlignment="1" applyProtection="1">
      <alignment horizontal="left" vertical="center"/>
      <protection locked="0"/>
    </xf>
    <xf numFmtId="14" fontId="1" fillId="0" borderId="47" xfId="0" applyNumberFormat="1" applyFont="1" applyBorder="1" applyAlignment="1" applyProtection="1">
      <alignment horizontal="left"/>
      <protection hidden="1"/>
    </xf>
    <xf numFmtId="0" fontId="0" fillId="0" borderId="48" xfId="0" applyNumberForma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172" fontId="0" fillId="0" borderId="49" xfId="0" applyNumberFormat="1" applyBorder="1" applyAlignment="1" applyProtection="1">
      <alignment horizontal="center" vertical="center"/>
      <protection hidden="1"/>
    </xf>
    <xf numFmtId="178" fontId="0" fillId="34" borderId="50" xfId="0" applyNumberFormat="1" applyFill="1" applyBorder="1" applyAlignment="1" applyProtection="1">
      <alignment horizontal="center" vertical="center"/>
      <protection hidden="1"/>
    </xf>
    <xf numFmtId="0" fontId="0" fillId="0" borderId="51" xfId="0" applyNumberFormat="1" applyFill="1" applyBorder="1" applyAlignment="1" applyProtection="1">
      <alignment horizontal="center" vertical="center"/>
      <protection hidden="1"/>
    </xf>
    <xf numFmtId="0" fontId="15" fillId="0" borderId="52" xfId="0" applyNumberFormat="1" applyFont="1" applyBorder="1" applyAlignment="1" applyProtection="1">
      <alignment horizontal="center" vertical="center"/>
      <protection hidden="1"/>
    </xf>
    <xf numFmtId="178" fontId="0" fillId="35" borderId="53" xfId="0" applyNumberFormat="1" applyFill="1" applyBorder="1" applyAlignment="1" applyProtection="1">
      <alignment horizontal="center" vertical="center"/>
      <protection hidden="1"/>
    </xf>
    <xf numFmtId="0" fontId="15" fillId="0" borderId="54" xfId="0" applyNumberFormat="1" applyFont="1" applyBorder="1" applyAlignment="1" applyProtection="1">
      <alignment horizontal="center" vertical="center"/>
      <protection hidden="1"/>
    </xf>
    <xf numFmtId="178" fontId="0" fillId="0" borderId="53" xfId="0" applyNumberFormat="1" applyFill="1" applyBorder="1" applyAlignment="1" applyProtection="1">
      <alignment horizontal="center" vertical="center"/>
      <protection hidden="1"/>
    </xf>
    <xf numFmtId="178" fontId="0" fillId="0" borderId="55" xfId="0" applyNumberFormat="1" applyFill="1" applyBorder="1" applyAlignment="1" applyProtection="1">
      <alignment horizontal="center" vertical="center"/>
      <protection hidden="1"/>
    </xf>
    <xf numFmtId="0" fontId="0" fillId="0" borderId="56" xfId="0" applyNumberFormat="1" applyFill="1" applyBorder="1" applyAlignment="1" applyProtection="1">
      <alignment horizontal="center" vertical="center"/>
      <protection hidden="1"/>
    </xf>
    <xf numFmtId="0" fontId="15" fillId="0" borderId="57" xfId="0" applyNumberFormat="1" applyFont="1" applyBorder="1" applyAlignment="1" applyProtection="1">
      <alignment horizontal="center" vertical="center"/>
      <protection hidden="1"/>
    </xf>
    <xf numFmtId="178" fontId="0" fillId="0" borderId="58" xfId="0" applyNumberFormat="1" applyFill="1" applyBorder="1" applyAlignment="1" applyProtection="1">
      <alignment horizontal="center" vertical="center"/>
      <protection hidden="1"/>
    </xf>
    <xf numFmtId="0" fontId="0" fillId="0" borderId="59" xfId="0" applyNumberFormat="1" applyFill="1" applyBorder="1" applyAlignment="1" applyProtection="1">
      <alignment horizontal="center" vertical="center"/>
      <protection hidden="1"/>
    </xf>
    <xf numFmtId="0" fontId="15" fillId="0" borderId="60" xfId="0" applyNumberFormat="1" applyFont="1" applyBorder="1" applyAlignment="1" applyProtection="1">
      <alignment horizontal="center" vertical="center"/>
      <protection hidden="1"/>
    </xf>
    <xf numFmtId="178" fontId="0" fillId="0" borderId="61" xfId="0" applyNumberFormat="1" applyFill="1" applyBorder="1" applyAlignment="1" applyProtection="1">
      <alignment horizontal="center" vertical="center"/>
      <protection hidden="1"/>
    </xf>
    <xf numFmtId="0" fontId="0" fillId="0" borderId="62" xfId="0" applyNumberFormat="1" applyFill="1" applyBorder="1" applyAlignment="1" applyProtection="1">
      <alignment horizontal="center" vertical="center"/>
      <protection hidden="1"/>
    </xf>
    <xf numFmtId="0" fontId="15" fillId="0" borderId="63" xfId="0" applyNumberFormat="1" applyFont="1" applyBorder="1" applyAlignment="1" applyProtection="1">
      <alignment horizontal="center" vertical="center"/>
      <protection hidden="1"/>
    </xf>
    <xf numFmtId="178" fontId="0" fillId="34" borderId="61" xfId="0" applyNumberFormat="1" applyFill="1" applyBorder="1" applyAlignment="1" applyProtection="1">
      <alignment horizontal="center" vertical="center"/>
      <protection hidden="1"/>
    </xf>
    <xf numFmtId="0" fontId="15" fillId="0" borderId="63" xfId="0" applyNumberFormat="1" applyFont="1" applyFill="1" applyBorder="1" applyAlignment="1" applyProtection="1">
      <alignment horizontal="center" vertical="center"/>
      <protection hidden="1"/>
    </xf>
    <xf numFmtId="178" fontId="0" fillId="0" borderId="64" xfId="0" applyNumberFormat="1" applyBorder="1" applyAlignment="1" applyProtection="1">
      <alignment horizontal="center" vertical="center"/>
      <protection hidden="1"/>
    </xf>
    <xf numFmtId="0" fontId="0" fillId="0" borderId="65" xfId="0" applyNumberFormat="1" applyFill="1" applyBorder="1" applyAlignment="1" applyProtection="1">
      <alignment horizontal="center" vertical="center"/>
      <protection hidden="1"/>
    </xf>
    <xf numFmtId="0" fontId="15" fillId="0" borderId="66" xfId="0" applyNumberFormat="1" applyFont="1" applyBorder="1" applyAlignment="1" applyProtection="1">
      <alignment horizontal="center" vertical="center"/>
      <protection hidden="1"/>
    </xf>
    <xf numFmtId="178" fontId="0" fillId="0" borderId="64" xfId="0" applyNumberFormat="1" applyFill="1" applyBorder="1" applyAlignment="1" applyProtection="1">
      <alignment horizontal="center" vertical="center"/>
      <protection hidden="1"/>
    </xf>
    <xf numFmtId="0" fontId="15" fillId="0" borderId="60" xfId="0" applyNumberFormat="1" applyFont="1" applyFill="1" applyBorder="1" applyAlignment="1" applyProtection="1">
      <alignment horizontal="center" vertical="center"/>
      <protection hidden="1"/>
    </xf>
    <xf numFmtId="178" fontId="0" fillId="34" borderId="64" xfId="0" applyNumberFormat="1" applyFill="1" applyBorder="1" applyAlignment="1" applyProtection="1">
      <alignment horizontal="center" vertical="center"/>
      <protection hidden="1"/>
    </xf>
    <xf numFmtId="178" fontId="0" fillId="34" borderId="58" xfId="0" applyNumberFormat="1" applyFill="1" applyBorder="1" applyAlignment="1" applyProtection="1">
      <alignment horizontal="center" vertical="center"/>
      <protection hidden="1"/>
    </xf>
    <xf numFmtId="0" fontId="15" fillId="0" borderId="66" xfId="0" applyNumberFormat="1" applyFont="1" applyFill="1" applyBorder="1" applyAlignment="1" applyProtection="1">
      <alignment horizontal="center" vertical="center"/>
      <protection hidden="1"/>
    </xf>
    <xf numFmtId="0" fontId="13" fillId="0" borderId="60" xfId="0" applyNumberFormat="1" applyFont="1" applyBorder="1" applyAlignment="1" applyProtection="1">
      <alignment horizontal="center" vertical="center"/>
      <protection hidden="1"/>
    </xf>
    <xf numFmtId="0" fontId="13" fillId="0" borderId="63" xfId="0" applyNumberFormat="1" applyFont="1" applyBorder="1" applyAlignment="1" applyProtection="1">
      <alignment horizontal="center" vertical="center"/>
      <protection hidden="1"/>
    </xf>
    <xf numFmtId="0" fontId="13" fillId="0" borderId="66" xfId="0" applyNumberFormat="1" applyFont="1" applyBorder="1" applyAlignment="1" applyProtection="1">
      <alignment horizontal="center" vertical="center"/>
      <protection hidden="1"/>
    </xf>
    <xf numFmtId="0" fontId="15" fillId="36" borderId="60" xfId="0" applyNumberFormat="1" applyFont="1" applyFill="1" applyBorder="1" applyAlignment="1" applyProtection="1">
      <alignment horizontal="center" vertical="center"/>
      <protection hidden="1"/>
    </xf>
    <xf numFmtId="0" fontId="59" fillId="0" borderId="0" xfId="52" applyAlignment="1">
      <alignment wrapText="1"/>
      <protection/>
    </xf>
    <xf numFmtId="0" fontId="59" fillId="0" borderId="0" xfId="52">
      <alignment/>
      <protection/>
    </xf>
    <xf numFmtId="0" fontId="59" fillId="0" borderId="67" xfId="52" applyBorder="1" applyAlignment="1">
      <alignment horizontal="center" vertical="center" wrapText="1"/>
      <protection/>
    </xf>
    <xf numFmtId="0" fontId="43" fillId="37" borderId="68" xfId="52" applyFont="1" applyFill="1" applyBorder="1" applyAlignment="1">
      <alignment horizontal="center" vertical="center"/>
      <protection/>
    </xf>
    <xf numFmtId="0" fontId="43" fillId="37" borderId="69" xfId="52" applyFont="1" applyFill="1" applyBorder="1" applyAlignment="1">
      <alignment horizontal="center" vertical="center"/>
      <protection/>
    </xf>
    <xf numFmtId="0" fontId="43" fillId="37" borderId="70" xfId="52" applyFont="1" applyFill="1" applyBorder="1" applyAlignment="1">
      <alignment horizontal="center" vertical="center"/>
      <protection/>
    </xf>
    <xf numFmtId="0" fontId="59" fillId="0" borderId="0" xfId="52" applyAlignment="1">
      <alignment horizontal="center" vertical="center"/>
      <protection/>
    </xf>
    <xf numFmtId="0" fontId="22" fillId="0" borderId="71" xfId="52" applyFont="1" applyFill="1" applyBorder="1" applyAlignment="1">
      <alignment horizontal="center" vertical="top"/>
      <protection/>
    </xf>
    <xf numFmtId="0" fontId="59" fillId="0" borderId="71" xfId="52" applyFill="1" applyBorder="1" applyAlignment="1">
      <alignment vertical="top"/>
      <protection/>
    </xf>
    <xf numFmtId="0" fontId="59" fillId="0" borderId="72" xfId="52" applyFill="1" applyBorder="1" applyAlignment="1">
      <alignment vertical="top"/>
      <protection/>
    </xf>
    <xf numFmtId="0" fontId="61" fillId="0" borderId="71" xfId="52" applyFont="1" applyFill="1" applyBorder="1" applyAlignment="1">
      <alignment vertical="top"/>
      <protection/>
    </xf>
    <xf numFmtId="0" fontId="61" fillId="0" borderId="71" xfId="52" applyFont="1" applyFill="1" applyBorder="1" applyAlignment="1">
      <alignment horizontal="center" vertical="top"/>
      <protection/>
    </xf>
    <xf numFmtId="0" fontId="59" fillId="0" borderId="73" xfId="52" applyFill="1" applyBorder="1" applyAlignment="1">
      <alignment vertical="top"/>
      <protection/>
    </xf>
    <xf numFmtId="0" fontId="59" fillId="0" borderId="74" xfId="52" applyFill="1" applyBorder="1" applyAlignment="1">
      <alignment vertical="top"/>
      <protection/>
    </xf>
    <xf numFmtId="0" fontId="59" fillId="0" borderId="0" xfId="52" applyFont="1" applyBorder="1" applyAlignment="1">
      <alignment wrapText="1"/>
      <protection/>
    </xf>
    <xf numFmtId="0" fontId="59" fillId="36" borderId="0" xfId="52" applyFill="1" applyBorder="1">
      <alignment/>
      <protection/>
    </xf>
    <xf numFmtId="0" fontId="22" fillId="0" borderId="0" xfId="52" applyFont="1">
      <alignment/>
      <protection/>
    </xf>
    <xf numFmtId="0" fontId="22" fillId="0" borderId="0" xfId="52" applyFont="1" applyBorder="1" applyAlignment="1">
      <alignment wrapText="1"/>
      <protection/>
    </xf>
    <xf numFmtId="0" fontId="59" fillId="36" borderId="75" xfId="52" applyFill="1" applyBorder="1">
      <alignment/>
      <protection/>
    </xf>
    <xf numFmtId="0" fontId="59" fillId="36" borderId="76" xfId="52" applyFill="1" applyBorder="1">
      <alignment/>
      <protection/>
    </xf>
    <xf numFmtId="0" fontId="59" fillId="36" borderId="77" xfId="52" applyFill="1" applyBorder="1">
      <alignment/>
      <protection/>
    </xf>
    <xf numFmtId="0" fontId="59" fillId="16" borderId="75" xfId="52" applyFill="1" applyBorder="1">
      <alignment/>
      <protection/>
    </xf>
    <xf numFmtId="0" fontId="77" fillId="0" borderId="75" xfId="52" applyFont="1" applyFill="1" applyBorder="1" applyAlignment="1">
      <alignment horizontal="center"/>
      <protection/>
    </xf>
    <xf numFmtId="0" fontId="77" fillId="16" borderId="75" xfId="52" applyFont="1" applyFill="1" applyBorder="1" applyAlignment="1">
      <alignment horizontal="center"/>
      <protection/>
    </xf>
    <xf numFmtId="0" fontId="59" fillId="0" borderId="77" xfId="52" applyFill="1" applyBorder="1">
      <alignment/>
      <protection/>
    </xf>
    <xf numFmtId="0" fontId="59" fillId="0" borderId="75" xfId="52" applyFill="1" applyBorder="1">
      <alignment/>
      <protection/>
    </xf>
    <xf numFmtId="0" fontId="59" fillId="0" borderId="78" xfId="52" applyFill="1" applyBorder="1" applyAlignment="1">
      <alignment vertical="top"/>
      <protection/>
    </xf>
    <xf numFmtId="0" fontId="0" fillId="0" borderId="79" xfId="52" applyFont="1" applyBorder="1" applyAlignment="1">
      <alignment vertical="top" wrapText="1"/>
      <protection/>
    </xf>
    <xf numFmtId="14" fontId="78" fillId="38" borderId="80" xfId="52" applyNumberFormat="1" applyFont="1" applyFill="1" applyBorder="1" applyAlignment="1">
      <alignment horizontal="center" vertical="top" wrapText="1"/>
      <protection/>
    </xf>
    <xf numFmtId="0" fontId="78" fillId="38" borderId="81" xfId="52" applyFont="1" applyFill="1" applyBorder="1" applyAlignment="1">
      <alignment horizontal="center" vertical="top" wrapText="1"/>
      <protection/>
    </xf>
    <xf numFmtId="14" fontId="78" fillId="38" borderId="81" xfId="52" applyNumberFormat="1" applyFont="1" applyFill="1" applyBorder="1" applyAlignment="1">
      <alignment horizontal="center" vertical="top" wrapText="1"/>
      <protection/>
    </xf>
    <xf numFmtId="0" fontId="78" fillId="38" borderId="81" xfId="52" applyFont="1" applyFill="1" applyBorder="1" applyAlignment="1">
      <alignment horizontal="center" vertical="top"/>
      <protection/>
    </xf>
    <xf numFmtId="0" fontId="78" fillId="38" borderId="82" xfId="52" applyFont="1" applyFill="1" applyBorder="1" applyAlignment="1">
      <alignment horizontal="center" vertical="top" wrapText="1"/>
      <protection/>
    </xf>
    <xf numFmtId="178" fontId="0" fillId="14" borderId="24" xfId="0" applyNumberFormat="1" applyFill="1" applyBorder="1" applyAlignment="1" applyProtection="1">
      <alignment horizontal="center" vertical="center"/>
      <protection hidden="1"/>
    </xf>
    <xf numFmtId="0" fontId="0" fillId="14" borderId="24" xfId="0" applyNumberFormat="1" applyFill="1" applyBorder="1" applyAlignment="1" applyProtection="1">
      <alignment horizontal="center" vertical="center"/>
      <protection hidden="1"/>
    </xf>
    <xf numFmtId="178" fontId="0" fillId="21" borderId="24" xfId="0" applyNumberFormat="1" applyFill="1" applyBorder="1" applyAlignment="1" applyProtection="1">
      <alignment horizontal="center" vertical="center"/>
      <protection hidden="1"/>
    </xf>
    <xf numFmtId="0" fontId="0" fillId="21" borderId="24" xfId="0" applyNumberFormat="1" applyFill="1" applyBorder="1" applyAlignment="1" applyProtection="1">
      <alignment horizontal="center" vertical="center"/>
      <protection hidden="1"/>
    </xf>
    <xf numFmtId="0" fontId="79" fillId="0" borderId="30" xfId="0" applyNumberFormat="1" applyFont="1" applyFill="1" applyBorder="1" applyAlignment="1" applyProtection="1">
      <alignment horizontal="center" vertical="center"/>
      <protection locked="0"/>
    </xf>
    <xf numFmtId="14" fontId="22" fillId="9" borderId="83" xfId="52" applyNumberFormat="1" applyFont="1" applyFill="1" applyBorder="1" applyAlignment="1">
      <alignment horizontal="center" vertical="center"/>
      <protection/>
    </xf>
    <xf numFmtId="14" fontId="22" fillId="9" borderId="83" xfId="52" applyNumberFormat="1" applyFont="1" applyFill="1" applyBorder="1" applyAlignment="1">
      <alignment horizontal="center" vertical="center" wrapText="1"/>
      <protection/>
    </xf>
    <xf numFmtId="0" fontId="22" fillId="36" borderId="83" xfId="52" applyFont="1" applyFill="1" applyBorder="1" applyAlignment="1">
      <alignment horizontal="center" vertical="center"/>
      <protection/>
    </xf>
    <xf numFmtId="14" fontId="22" fillId="9" borderId="84" xfId="52" applyNumberFormat="1" applyFont="1" applyFill="1" applyBorder="1" applyAlignment="1">
      <alignment horizontal="center" vertical="center"/>
      <protection/>
    </xf>
    <xf numFmtId="0" fontId="59" fillId="0" borderId="79" xfId="52" applyFont="1" applyBorder="1" applyAlignment="1">
      <alignment vertical="top" wrapText="1"/>
      <protection/>
    </xf>
    <xf numFmtId="0" fontId="80" fillId="36" borderId="76" xfId="52" applyFont="1" applyFill="1" applyBorder="1">
      <alignment/>
      <protection/>
    </xf>
    <xf numFmtId="0" fontId="80" fillId="36" borderId="75" xfId="52" applyFont="1" applyFill="1" applyBorder="1">
      <alignment/>
      <protection/>
    </xf>
    <xf numFmtId="0" fontId="79" fillId="0" borderId="79" xfId="52" applyFont="1" applyBorder="1" applyAlignment="1">
      <alignment vertical="top" wrapText="1"/>
      <protection/>
    </xf>
    <xf numFmtId="14" fontId="78" fillId="0" borderId="85" xfId="52" applyNumberFormat="1" applyFont="1" applyFill="1" applyBorder="1" applyAlignment="1">
      <alignment horizontal="center" vertical="top" wrapText="1"/>
      <protection/>
    </xf>
    <xf numFmtId="0" fontId="78" fillId="0" borderId="86" xfId="52" applyFont="1" applyFill="1" applyBorder="1" applyAlignment="1">
      <alignment horizontal="center" vertical="top" wrapText="1"/>
      <protection/>
    </xf>
    <xf numFmtId="14" fontId="78" fillId="0" borderId="86" xfId="52" applyNumberFormat="1" applyFont="1" applyFill="1" applyBorder="1" applyAlignment="1">
      <alignment horizontal="center" vertical="top" wrapText="1"/>
      <protection/>
    </xf>
    <xf numFmtId="14" fontId="81" fillId="0" borderId="86" xfId="52" applyNumberFormat="1" applyFont="1" applyFill="1" applyBorder="1" applyAlignment="1">
      <alignment horizontal="center" vertical="top" wrapText="1"/>
      <protection/>
    </xf>
    <xf numFmtId="0" fontId="78" fillId="0" borderId="86" xfId="52" applyFont="1" applyFill="1" applyBorder="1" applyAlignment="1">
      <alignment horizontal="center" vertical="top"/>
      <protection/>
    </xf>
    <xf numFmtId="0" fontId="78" fillId="0" borderId="87" xfId="52" applyFont="1" applyFill="1" applyBorder="1" applyAlignment="1">
      <alignment horizontal="center" vertical="top" wrapText="1"/>
      <protection/>
    </xf>
    <xf numFmtId="0" fontId="59" fillId="8" borderId="71" xfId="52" applyFill="1" applyBorder="1" applyAlignment="1">
      <alignment horizontal="center" vertical="top"/>
      <protection/>
    </xf>
    <xf numFmtId="0" fontId="59" fillId="0" borderId="71" xfId="52" applyFill="1" applyBorder="1" applyAlignment="1">
      <alignment horizontal="center" vertical="top"/>
      <protection/>
    </xf>
    <xf numFmtId="0" fontId="59" fillId="0" borderId="73" xfId="52" applyFill="1" applyBorder="1" applyAlignment="1">
      <alignment horizontal="center" vertical="top"/>
      <protection/>
    </xf>
    <xf numFmtId="0" fontId="59" fillId="8" borderId="71" xfId="52" applyFill="1" applyBorder="1" applyAlignment="1">
      <alignment horizontal="center" vertical="center"/>
      <protection/>
    </xf>
    <xf numFmtId="0" fontId="59" fillId="8" borderId="73" xfId="52" applyFill="1" applyBorder="1" applyAlignment="1">
      <alignment horizontal="center" vertical="top"/>
      <protection/>
    </xf>
    <xf numFmtId="0" fontId="59" fillId="8" borderId="88" xfId="52" applyFill="1" applyBorder="1" applyAlignment="1">
      <alignment horizontal="center" vertical="top"/>
      <protection/>
    </xf>
    <xf numFmtId="0" fontId="0" fillId="8" borderId="71" xfId="52" applyFont="1" applyFill="1" applyBorder="1" applyAlignment="1">
      <alignment horizontal="center" vertical="center"/>
      <protection/>
    </xf>
    <xf numFmtId="0" fontId="59" fillId="0" borderId="89" xfId="52" applyFont="1" applyBorder="1" applyAlignment="1">
      <alignment vertical="top" wrapText="1"/>
      <protection/>
    </xf>
    <xf numFmtId="0" fontId="59" fillId="0" borderId="89" xfId="52" applyFill="1" applyBorder="1" applyAlignment="1">
      <alignment vertical="top"/>
      <protection/>
    </xf>
    <xf numFmtId="0" fontId="59" fillId="0" borderId="90" xfId="52" applyFill="1" applyBorder="1" applyAlignment="1">
      <alignment vertical="top"/>
      <protection/>
    </xf>
    <xf numFmtId="0" fontId="61" fillId="0" borderId="90" xfId="52" applyFont="1" applyFill="1" applyBorder="1" applyAlignment="1">
      <alignment horizontal="center" vertical="top"/>
      <protection/>
    </xf>
    <xf numFmtId="0" fontId="59" fillId="36" borderId="77" xfId="52" applyFill="1" applyBorder="1" applyAlignment="1">
      <alignment vertical="center"/>
      <protection/>
    </xf>
    <xf numFmtId="0" fontId="59" fillId="36" borderId="75" xfId="52" applyFill="1" applyBorder="1" applyAlignment="1">
      <alignment vertical="center"/>
      <protection/>
    </xf>
    <xf numFmtId="0" fontId="59" fillId="0" borderId="75" xfId="52" applyFill="1" applyBorder="1" applyAlignment="1">
      <alignment vertical="center"/>
      <protection/>
    </xf>
    <xf numFmtId="14" fontId="82" fillId="36" borderId="75" xfId="52" applyNumberFormat="1" applyFont="1" applyFill="1" applyBorder="1" applyAlignment="1">
      <alignment vertical="center"/>
      <protection/>
    </xf>
    <xf numFmtId="0" fontId="59" fillId="36" borderId="76" xfId="52" applyFill="1" applyBorder="1" applyAlignment="1">
      <alignment vertical="center"/>
      <protection/>
    </xf>
    <xf numFmtId="0" fontId="59" fillId="0" borderId="0" xfId="52" applyAlignment="1">
      <alignment vertical="center"/>
      <protection/>
    </xf>
    <xf numFmtId="0" fontId="59" fillId="16" borderId="75" xfId="52" applyFill="1" applyBorder="1" applyAlignment="1">
      <alignment horizontal="center"/>
      <protection/>
    </xf>
    <xf numFmtId="0" fontId="79" fillId="0" borderId="79" xfId="52" applyFont="1" applyFill="1" applyBorder="1" applyAlignment="1">
      <alignment vertical="top" wrapText="1"/>
      <protection/>
    </xf>
    <xf numFmtId="0" fontId="59" fillId="0" borderId="0" xfId="52" applyFill="1">
      <alignment/>
      <protection/>
    </xf>
    <xf numFmtId="0" fontId="83" fillId="0" borderId="79" xfId="52" applyFont="1" applyBorder="1" applyAlignment="1">
      <alignment vertical="top" wrapText="1"/>
      <protection/>
    </xf>
    <xf numFmtId="0" fontId="0" fillId="8" borderId="72" xfId="52" applyFont="1" applyFill="1" applyBorder="1" applyAlignment="1">
      <alignment horizontal="center" vertical="center" wrapText="1"/>
      <protection/>
    </xf>
    <xf numFmtId="0" fontId="59" fillId="8" borderId="71" xfId="52" applyFont="1" applyFill="1" applyBorder="1" applyAlignment="1">
      <alignment horizontal="center" vertical="center" wrapText="1"/>
      <protection/>
    </xf>
    <xf numFmtId="0" fontId="22" fillId="8" borderId="71" xfId="52" applyFont="1" applyFill="1" applyBorder="1" applyAlignment="1">
      <alignment horizontal="center" vertical="center" wrapText="1"/>
      <protection/>
    </xf>
    <xf numFmtId="0" fontId="83" fillId="0" borderId="78" xfId="52" applyFont="1" applyFill="1" applyBorder="1" applyAlignment="1">
      <alignment vertical="top" wrapText="1"/>
      <protection/>
    </xf>
    <xf numFmtId="0" fontId="48" fillId="39" borderId="91" xfId="52" applyFont="1" applyFill="1" applyBorder="1" applyAlignment="1">
      <alignment vertical="top" wrapText="1"/>
      <protection/>
    </xf>
    <xf numFmtId="0" fontId="22" fillId="39" borderId="92" xfId="52" applyFont="1" applyFill="1" applyBorder="1">
      <alignment/>
      <protection/>
    </xf>
    <xf numFmtId="0" fontId="22" fillId="39" borderId="93" xfId="52" applyFont="1" applyFill="1" applyBorder="1">
      <alignment/>
      <protection/>
    </xf>
    <xf numFmtId="0" fontId="22" fillId="39" borderId="94" xfId="52" applyFont="1" applyFill="1" applyBorder="1">
      <alignment/>
      <protection/>
    </xf>
    <xf numFmtId="0" fontId="59" fillId="0" borderId="95" xfId="52" applyFill="1" applyBorder="1" applyAlignment="1">
      <alignment vertical="top" wrapText="1"/>
      <protection/>
    </xf>
    <xf numFmtId="0" fontId="84" fillId="16" borderId="75" xfId="52" applyFont="1" applyFill="1" applyBorder="1" applyAlignment="1">
      <alignment horizontal="center" vertical="center"/>
      <protection/>
    </xf>
    <xf numFmtId="0" fontId="22" fillId="0" borderId="95" xfId="52" applyFont="1" applyBorder="1" applyAlignment="1">
      <alignment vertical="top" wrapText="1"/>
      <protection/>
    </xf>
    <xf numFmtId="0" fontId="59" fillId="40" borderId="95" xfId="52" applyFill="1" applyBorder="1" applyAlignment="1">
      <alignment vertical="center" wrapText="1"/>
      <protection/>
    </xf>
    <xf numFmtId="0" fontId="22" fillId="0" borderId="96" xfId="52" applyFont="1" applyBorder="1" applyAlignment="1">
      <alignment vertical="top" wrapText="1"/>
      <protection/>
    </xf>
    <xf numFmtId="0" fontId="59" fillId="36" borderId="97" xfId="52" applyFill="1" applyBorder="1">
      <alignment/>
      <protection/>
    </xf>
    <xf numFmtId="0" fontId="59" fillId="36" borderId="98" xfId="52" applyFill="1" applyBorder="1">
      <alignment/>
      <protection/>
    </xf>
    <xf numFmtId="0" fontId="59" fillId="0" borderId="98" xfId="52" applyFill="1" applyBorder="1">
      <alignment/>
      <protection/>
    </xf>
    <xf numFmtId="0" fontId="59" fillId="16" borderId="98" xfId="52" applyFill="1" applyBorder="1">
      <alignment/>
      <protection/>
    </xf>
    <xf numFmtId="0" fontId="59" fillId="36" borderId="99" xfId="52" applyFill="1" applyBorder="1">
      <alignment/>
      <protection/>
    </xf>
    <xf numFmtId="0" fontId="59" fillId="0" borderId="100" xfId="52" applyFill="1" applyBorder="1">
      <alignment/>
      <protection/>
    </xf>
    <xf numFmtId="0" fontId="59" fillId="0" borderId="101" xfId="52" applyBorder="1" applyAlignment="1">
      <alignment wrapText="1"/>
      <protection/>
    </xf>
    <xf numFmtId="0" fontId="59" fillId="0" borderId="101" xfId="52" applyBorder="1">
      <alignment/>
      <protection/>
    </xf>
    <xf numFmtId="178" fontId="0" fillId="0" borderId="102" xfId="0" applyNumberFormat="1" applyFill="1" applyBorder="1" applyAlignment="1" applyProtection="1">
      <alignment horizontal="center" vertical="center"/>
      <protection hidden="1"/>
    </xf>
    <xf numFmtId="0" fontId="0" fillId="0" borderId="102" xfId="0" applyNumberFormat="1" applyFill="1" applyBorder="1" applyAlignment="1" applyProtection="1">
      <alignment horizontal="center" vertical="center"/>
      <protection hidden="1"/>
    </xf>
    <xf numFmtId="0" fontId="9" fillId="0" borderId="102" xfId="0" applyNumberFormat="1" applyFont="1" applyFill="1" applyBorder="1" applyAlignment="1" applyProtection="1">
      <alignment horizontal="center" vertical="center"/>
      <protection locked="0"/>
    </xf>
    <xf numFmtId="0" fontId="0" fillId="0" borderId="103" xfId="0" applyNumberFormat="1" applyFont="1" applyBorder="1" applyAlignment="1" applyProtection="1">
      <alignment horizontal="left" vertical="center"/>
      <protection locked="0"/>
    </xf>
    <xf numFmtId="178" fontId="0" fillId="0" borderId="104" xfId="0" applyNumberFormat="1" applyFill="1" applyBorder="1" applyAlignment="1" applyProtection="1">
      <alignment horizontal="center" vertical="center"/>
      <protection hidden="1"/>
    </xf>
    <xf numFmtId="0" fontId="0" fillId="0" borderId="104" xfId="0" applyNumberFormat="1" applyFill="1" applyBorder="1" applyAlignment="1" applyProtection="1">
      <alignment horizontal="center" vertical="center"/>
      <protection hidden="1"/>
    </xf>
    <xf numFmtId="0" fontId="0" fillId="0" borderId="105" xfId="0" applyNumberFormat="1" applyFont="1" applyBorder="1" applyAlignment="1" applyProtection="1">
      <alignment horizontal="left" vertical="center"/>
      <protection locked="0"/>
    </xf>
    <xf numFmtId="0" fontId="10" fillId="0" borderId="106" xfId="0" applyNumberFormat="1" applyFont="1" applyBorder="1" applyAlignment="1" applyProtection="1">
      <alignment horizontal="center"/>
      <protection hidden="1"/>
    </xf>
    <xf numFmtId="178" fontId="0" fillId="0" borderId="107" xfId="0" applyNumberFormat="1" applyFill="1" applyBorder="1" applyAlignment="1" applyProtection="1">
      <alignment horizontal="center" vertical="center"/>
      <protection hidden="1"/>
    </xf>
    <xf numFmtId="0" fontId="0" fillId="0" borderId="107" xfId="0" applyNumberFormat="1" applyFill="1" applyBorder="1" applyAlignment="1" applyProtection="1">
      <alignment horizontal="center" vertical="center"/>
      <protection hidden="1"/>
    </xf>
    <xf numFmtId="0" fontId="9" fillId="0" borderId="107" xfId="0" applyNumberFormat="1" applyFont="1" applyFill="1" applyBorder="1" applyAlignment="1" applyProtection="1">
      <alignment horizontal="center" vertical="center"/>
      <protection locked="0"/>
    </xf>
    <xf numFmtId="0" fontId="0" fillId="0" borderId="108" xfId="0" applyNumberFormat="1" applyFont="1" applyBorder="1" applyAlignment="1" applyProtection="1">
      <alignment horizontal="left" vertical="center"/>
      <protection locked="0"/>
    </xf>
    <xf numFmtId="0" fontId="10" fillId="0" borderId="109" xfId="0" applyNumberFormat="1" applyFont="1" applyBorder="1" applyAlignment="1" applyProtection="1">
      <alignment horizontal="center"/>
      <protection hidden="1"/>
    </xf>
    <xf numFmtId="178" fontId="0" fillId="0" borderId="110" xfId="0" applyNumberFormat="1" applyFill="1" applyBorder="1" applyAlignment="1" applyProtection="1">
      <alignment horizontal="center" vertical="center"/>
      <protection hidden="1"/>
    </xf>
    <xf numFmtId="0" fontId="0" fillId="0" borderId="110" xfId="0" applyNumberFormat="1" applyFill="1" applyBorder="1" applyAlignment="1" applyProtection="1">
      <alignment horizontal="center" vertical="center"/>
      <protection hidden="1"/>
    </xf>
    <xf numFmtId="0" fontId="9" fillId="0" borderId="111" xfId="0" applyNumberFormat="1" applyFont="1" applyFill="1" applyBorder="1" applyAlignment="1" applyProtection="1">
      <alignment horizontal="center" vertical="center"/>
      <protection locked="0"/>
    </xf>
    <xf numFmtId="0" fontId="0" fillId="0" borderId="112" xfId="0" applyNumberFormat="1" applyFont="1" applyBorder="1" applyAlignment="1" applyProtection="1">
      <alignment horizontal="left" vertical="center"/>
      <protection locked="0"/>
    </xf>
    <xf numFmtId="0" fontId="10" fillId="0" borderId="113" xfId="0" applyNumberFormat="1" applyFont="1" applyBorder="1" applyAlignment="1" applyProtection="1">
      <alignment horizontal="center"/>
      <protection hidden="1"/>
    </xf>
    <xf numFmtId="178" fontId="0" fillId="0" borderId="114" xfId="0" applyNumberFormat="1" applyFill="1" applyBorder="1" applyAlignment="1" applyProtection="1">
      <alignment horizontal="center" vertical="center"/>
      <protection hidden="1"/>
    </xf>
    <xf numFmtId="0" fontId="0" fillId="0" borderId="114" xfId="0" applyNumberFormat="1" applyFill="1" applyBorder="1" applyAlignment="1" applyProtection="1">
      <alignment horizontal="center" vertical="center"/>
      <protection hidden="1"/>
    </xf>
    <xf numFmtId="0" fontId="9" fillId="0" borderId="115" xfId="0" applyNumberFormat="1" applyFont="1" applyFill="1" applyBorder="1" applyAlignment="1" applyProtection="1">
      <alignment horizontal="center" vertical="center"/>
      <protection locked="0"/>
    </xf>
    <xf numFmtId="0" fontId="0" fillId="0" borderId="116" xfId="0" applyNumberFormat="1" applyFont="1" applyBorder="1" applyAlignment="1" applyProtection="1">
      <alignment horizontal="left" vertical="center"/>
      <protection locked="0"/>
    </xf>
    <xf numFmtId="0" fontId="10" fillId="0" borderId="117" xfId="0" applyNumberFormat="1" applyFont="1" applyBorder="1" applyAlignment="1" applyProtection="1">
      <alignment horizontal="center"/>
      <protection hidden="1"/>
    </xf>
    <xf numFmtId="178" fontId="0" fillId="0" borderId="106" xfId="0" applyNumberFormat="1" applyFill="1" applyBorder="1" applyAlignment="1" applyProtection="1">
      <alignment horizontal="center" vertical="center"/>
      <protection hidden="1"/>
    </xf>
    <xf numFmtId="0" fontId="9" fillId="0" borderId="118" xfId="0" applyNumberFormat="1" applyFont="1" applyFill="1" applyBorder="1" applyAlignment="1" applyProtection="1">
      <alignment horizontal="center" vertical="center"/>
      <protection locked="0"/>
    </xf>
    <xf numFmtId="178" fontId="0" fillId="0" borderId="109" xfId="0" applyNumberFormat="1" applyFill="1" applyBorder="1" applyAlignment="1" applyProtection="1">
      <alignment horizontal="center" vertical="center"/>
      <protection hidden="1"/>
    </xf>
    <xf numFmtId="178" fontId="0" fillId="14" borderId="109" xfId="0" applyNumberFormat="1" applyFill="1" applyBorder="1" applyAlignment="1" applyProtection="1">
      <alignment horizontal="center" vertical="center"/>
      <protection hidden="1"/>
    </xf>
    <xf numFmtId="0" fontId="0" fillId="14" borderId="110" xfId="0" applyNumberFormat="1" applyFill="1" applyBorder="1" applyAlignment="1" applyProtection="1">
      <alignment horizontal="center" vertical="center"/>
      <protection hidden="1"/>
    </xf>
    <xf numFmtId="178" fontId="0" fillId="0" borderId="113" xfId="0" applyNumberFormat="1" applyFill="1" applyBorder="1" applyAlignment="1" applyProtection="1">
      <alignment horizontal="center" vertical="center"/>
      <protection hidden="1"/>
    </xf>
    <xf numFmtId="178" fontId="0" fillId="21" borderId="109" xfId="0" applyNumberFormat="1" applyFill="1" applyBorder="1" applyAlignment="1" applyProtection="1">
      <alignment horizontal="center" vertical="center"/>
      <protection hidden="1"/>
    </xf>
    <xf numFmtId="0" fontId="0" fillId="21" borderId="110" xfId="0" applyNumberFormat="1" applyFill="1" applyBorder="1" applyAlignment="1" applyProtection="1">
      <alignment horizontal="center" vertical="center"/>
      <protection hidden="1"/>
    </xf>
    <xf numFmtId="0" fontId="9" fillId="0" borderId="104" xfId="0" applyNumberFormat="1" applyFont="1" applyBorder="1" applyAlignment="1" applyProtection="1">
      <alignment horizontal="center" vertical="center"/>
      <protection locked="0"/>
    </xf>
    <xf numFmtId="0" fontId="9" fillId="0" borderId="110" xfId="0" applyNumberFormat="1" applyFont="1" applyBorder="1" applyAlignment="1" applyProtection="1">
      <alignment horizontal="center" vertical="center"/>
      <protection locked="0"/>
    </xf>
    <xf numFmtId="0" fontId="79" fillId="0" borderId="110" xfId="0" applyNumberFormat="1" applyFont="1" applyBorder="1" applyAlignment="1" applyProtection="1">
      <alignment horizontal="center" vertical="center"/>
      <protection locked="0"/>
    </xf>
    <xf numFmtId="0" fontId="9" fillId="0" borderId="114" xfId="0" applyNumberFormat="1" applyFont="1" applyBorder="1" applyAlignment="1" applyProtection="1">
      <alignment horizontal="center" vertical="center"/>
      <protection locked="0"/>
    </xf>
    <xf numFmtId="0" fontId="79" fillId="0" borderId="111" xfId="0" applyNumberFormat="1" applyFont="1" applyFill="1" applyBorder="1" applyAlignment="1" applyProtection="1">
      <alignment horizontal="center" vertical="center"/>
      <protection locked="0"/>
    </xf>
    <xf numFmtId="0" fontId="85" fillId="0" borderId="111" xfId="0" applyNumberFormat="1" applyFont="1" applyFill="1" applyBorder="1" applyAlignment="1" applyProtection="1">
      <alignment horizontal="center" vertical="center"/>
      <protection locked="0"/>
    </xf>
    <xf numFmtId="0" fontId="85" fillId="0" borderId="111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54" xfId="0" applyNumberFormat="1" applyFont="1" applyBorder="1" applyAlignment="1" applyProtection="1">
      <alignment horizontal="center" vertical="center" wrapText="1"/>
      <protection hidden="1"/>
    </xf>
    <xf numFmtId="178" fontId="0" fillId="14" borderId="53" xfId="0" applyNumberFormat="1" applyFill="1" applyBorder="1" applyAlignment="1" applyProtection="1">
      <alignment horizontal="center" vertical="center"/>
      <protection hidden="1"/>
    </xf>
    <xf numFmtId="0" fontId="0" fillId="14" borderId="48" xfId="0" applyNumberFormat="1" applyFill="1" applyBorder="1" applyAlignment="1" applyProtection="1">
      <alignment horizontal="center" vertical="center"/>
      <protection hidden="1"/>
    </xf>
    <xf numFmtId="178" fontId="0" fillId="14" borderId="61" xfId="0" applyNumberFormat="1" applyFill="1" applyBorder="1" applyAlignment="1" applyProtection="1">
      <alignment horizontal="center" vertical="center"/>
      <protection hidden="1"/>
    </xf>
    <xf numFmtId="0" fontId="0" fillId="14" borderId="62" xfId="0" applyNumberFormat="1" applyFill="1" applyBorder="1" applyAlignment="1" applyProtection="1">
      <alignment horizontal="center" vertical="center"/>
      <protection hidden="1"/>
    </xf>
    <xf numFmtId="178" fontId="0" fillId="0" borderId="119" xfId="0" applyNumberFormat="1" applyFill="1" applyBorder="1" applyAlignment="1" applyProtection="1">
      <alignment horizontal="center" vertical="center"/>
      <protection hidden="1"/>
    </xf>
    <xf numFmtId="0" fontId="0" fillId="0" borderId="119" xfId="0" applyNumberFormat="1" applyFill="1" applyBorder="1" applyAlignment="1" applyProtection="1">
      <alignment horizontal="center" vertical="center"/>
      <protection hidden="1"/>
    </xf>
    <xf numFmtId="0" fontId="9" fillId="0" borderId="119" xfId="0" applyNumberFormat="1" applyFont="1" applyBorder="1" applyAlignment="1" applyProtection="1">
      <alignment horizontal="center" vertical="center"/>
      <protection locked="0"/>
    </xf>
    <xf numFmtId="0" fontId="0" fillId="0" borderId="120" xfId="0" applyNumberFormat="1" applyFont="1" applyBorder="1" applyAlignment="1" applyProtection="1">
      <alignment horizontal="left" vertical="center"/>
      <protection locked="0"/>
    </xf>
    <xf numFmtId="0" fontId="9" fillId="0" borderId="121" xfId="0" applyNumberFormat="1" applyFont="1" applyFill="1" applyBorder="1" applyAlignment="1" applyProtection="1">
      <alignment horizontal="center" vertical="center"/>
      <protection locked="0"/>
    </xf>
    <xf numFmtId="0" fontId="0" fillId="0" borderId="122" xfId="0" applyNumberFormat="1" applyFill="1" applyBorder="1" applyAlignment="1" applyProtection="1">
      <alignment horizontal="center" vertical="center"/>
      <protection hidden="1"/>
    </xf>
    <xf numFmtId="0" fontId="0" fillId="0" borderId="123" xfId="0" applyNumberFormat="1" applyFont="1" applyBorder="1" applyAlignment="1" applyProtection="1">
      <alignment horizontal="left" vertical="center"/>
      <protection locked="0"/>
    </xf>
    <xf numFmtId="0" fontId="9" fillId="0" borderId="102" xfId="0" applyNumberFormat="1" applyFont="1" applyBorder="1" applyAlignment="1" applyProtection="1">
      <alignment horizontal="center" vertical="center"/>
      <protection locked="0"/>
    </xf>
    <xf numFmtId="178" fontId="0" fillId="0" borderId="122" xfId="0" applyNumberFormat="1" applyFill="1" applyBorder="1" applyAlignment="1" applyProtection="1">
      <alignment horizontal="center" vertical="center"/>
      <protection hidden="1"/>
    </xf>
    <xf numFmtId="0" fontId="9" fillId="0" borderId="122" xfId="0" applyNumberFormat="1" applyFont="1" applyBorder="1" applyAlignment="1" applyProtection="1">
      <alignment horizontal="center" vertical="center"/>
      <protection locked="0"/>
    </xf>
    <xf numFmtId="0" fontId="9" fillId="0" borderId="119" xfId="0" applyNumberFormat="1" applyFont="1" applyFill="1" applyBorder="1" applyAlignment="1" applyProtection="1">
      <alignment horizontal="center" vertical="center"/>
      <protection locked="0"/>
    </xf>
    <xf numFmtId="0" fontId="79" fillId="0" borderId="24" xfId="0" applyNumberFormat="1" applyFont="1" applyFill="1" applyBorder="1" applyAlignment="1" applyProtection="1">
      <alignment horizontal="center" vertical="center"/>
      <protection locked="0"/>
    </xf>
    <xf numFmtId="178" fontId="0" fillId="0" borderId="124" xfId="0" applyNumberFormat="1" applyFill="1" applyBorder="1" applyAlignment="1" applyProtection="1">
      <alignment horizontal="center" vertical="center"/>
      <protection hidden="1"/>
    </xf>
    <xf numFmtId="0" fontId="0" fillId="0" borderId="124" xfId="0" applyNumberFormat="1" applyFill="1" applyBorder="1" applyAlignment="1" applyProtection="1">
      <alignment horizontal="center" vertical="center"/>
      <protection hidden="1"/>
    </xf>
    <xf numFmtId="0" fontId="9" fillId="0" borderId="124" xfId="0" applyNumberFormat="1" applyFont="1" applyBorder="1" applyAlignment="1" applyProtection="1">
      <alignment horizontal="center" vertical="center"/>
      <protection locked="0"/>
    </xf>
    <xf numFmtId="0" fontId="0" fillId="0" borderId="125" xfId="0" applyNumberFormat="1" applyFont="1" applyBorder="1" applyAlignment="1" applyProtection="1">
      <alignment horizontal="left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178" fontId="0" fillId="0" borderId="126" xfId="0" applyNumberFormat="1" applyFill="1" applyBorder="1" applyAlignment="1" applyProtection="1">
      <alignment horizontal="center" vertical="center"/>
      <protection hidden="1"/>
    </xf>
    <xf numFmtId="0" fontId="0" fillId="0" borderId="126" xfId="0" applyNumberFormat="1" applyFill="1" applyBorder="1" applyAlignment="1" applyProtection="1">
      <alignment horizontal="center" vertical="center"/>
      <protection hidden="1"/>
    </xf>
    <xf numFmtId="0" fontId="9" fillId="0" borderId="126" xfId="0" applyNumberFormat="1" applyFont="1" applyBorder="1" applyAlignment="1" applyProtection="1">
      <alignment horizontal="center" vertical="center"/>
      <protection locked="0"/>
    </xf>
    <xf numFmtId="0" fontId="14" fillId="0" borderId="127" xfId="0" applyNumberFormat="1" applyFont="1" applyBorder="1" applyAlignment="1" applyProtection="1">
      <alignment horizontal="left" vertical="center"/>
      <protection locked="0"/>
    </xf>
    <xf numFmtId="178" fontId="87" fillId="36" borderId="24" xfId="0" applyNumberFormat="1" applyFont="1" applyFill="1" applyBorder="1" applyAlignment="1" applyProtection="1">
      <alignment horizontal="center" vertical="center"/>
      <protection hidden="1"/>
    </xf>
    <xf numFmtId="0" fontId="87" fillId="36" borderId="24" xfId="0" applyNumberFormat="1" applyFont="1" applyFill="1" applyBorder="1" applyAlignment="1" applyProtection="1">
      <alignment horizontal="center" vertical="center"/>
      <protection hidden="1"/>
    </xf>
    <xf numFmtId="178" fontId="0" fillId="38" borderId="104" xfId="0" applyNumberFormat="1" applyFill="1" applyBorder="1" applyAlignment="1" applyProtection="1">
      <alignment horizontal="center" vertical="center"/>
      <protection hidden="1"/>
    </xf>
    <xf numFmtId="0" fontId="0" fillId="38" borderId="104" xfId="0" applyNumberFormat="1" applyFill="1" applyBorder="1" applyAlignment="1" applyProtection="1">
      <alignment horizontal="center" vertical="center"/>
      <protection hidden="1"/>
    </xf>
    <xf numFmtId="178" fontId="0" fillId="38" borderId="24" xfId="0" applyNumberFormat="1" applyFill="1" applyBorder="1" applyAlignment="1" applyProtection="1">
      <alignment horizontal="center" vertical="center"/>
      <protection hidden="1"/>
    </xf>
    <xf numFmtId="0" fontId="0" fillId="38" borderId="24" xfId="0" applyNumberFormat="1" applyFill="1" applyBorder="1" applyAlignment="1" applyProtection="1">
      <alignment horizontal="center" vertical="center"/>
      <protection hidden="1"/>
    </xf>
    <xf numFmtId="0" fontId="8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88" fillId="0" borderId="45" xfId="0" applyNumberFormat="1" applyFont="1" applyBorder="1" applyAlignment="1" applyProtection="1">
      <alignment horizontal="left" vertical="center"/>
      <protection locked="0"/>
    </xf>
    <xf numFmtId="0" fontId="8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89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NumberFormat="1" applyFont="1" applyBorder="1" applyAlignment="1" applyProtection="1">
      <alignment horizontal="left" vertical="center" wrapText="1"/>
      <protection locked="0"/>
    </xf>
    <xf numFmtId="0" fontId="0" fillId="0" borderId="37" xfId="0" applyNumberFormat="1" applyFont="1" applyBorder="1" applyAlignment="1" applyProtection="1">
      <alignment horizontal="left" vertical="top" wrapText="1"/>
      <protection locked="0"/>
    </xf>
    <xf numFmtId="0" fontId="90" fillId="0" borderId="54" xfId="0" applyNumberFormat="1" applyFont="1" applyBorder="1" applyAlignment="1" applyProtection="1">
      <alignment horizontal="center" vertical="center" wrapText="1"/>
      <protection hidden="1"/>
    </xf>
    <xf numFmtId="16" fontId="59" fillId="40" borderId="75" xfId="52" applyNumberFormat="1" applyFont="1" applyFill="1" applyBorder="1" applyAlignment="1">
      <alignment horizontal="center" vertical="center"/>
      <protection/>
    </xf>
    <xf numFmtId="0" fontId="59" fillId="36" borderId="75" xfId="52" applyFont="1" applyFill="1" applyBorder="1" applyAlignment="1">
      <alignment vertical="center"/>
      <protection/>
    </xf>
    <xf numFmtId="16" fontId="59" fillId="40" borderId="75" xfId="52" applyNumberFormat="1" applyFont="1" applyFill="1" applyBorder="1" applyAlignment="1">
      <alignment horizontal="center" vertical="center" wrapText="1"/>
      <protection/>
    </xf>
    <xf numFmtId="178" fontId="0" fillId="17" borderId="61" xfId="0" applyNumberFormat="1" applyFill="1" applyBorder="1" applyAlignment="1" applyProtection="1">
      <alignment horizontal="center" vertical="center"/>
      <protection hidden="1"/>
    </xf>
    <xf numFmtId="0" fontId="0" fillId="17" borderId="62" xfId="0" applyNumberFormat="1" applyFill="1" applyBorder="1" applyAlignment="1" applyProtection="1">
      <alignment horizontal="center" vertical="center"/>
      <protection hidden="1"/>
    </xf>
    <xf numFmtId="178" fontId="0" fillId="11" borderId="61" xfId="0" applyNumberFormat="1" applyFill="1" applyBorder="1" applyAlignment="1" applyProtection="1">
      <alignment horizontal="center" vertical="center"/>
      <protection hidden="1"/>
    </xf>
    <xf numFmtId="0" fontId="0" fillId="11" borderId="62" xfId="0" applyNumberFormat="1" applyFill="1" applyBorder="1" applyAlignment="1" applyProtection="1">
      <alignment horizontal="center" vertical="center"/>
      <protection hidden="1"/>
    </xf>
    <xf numFmtId="178" fontId="0" fillId="41" borderId="24" xfId="0" applyNumberFormat="1" applyFill="1" applyBorder="1" applyAlignment="1" applyProtection="1">
      <alignment horizontal="center" vertical="center"/>
      <protection hidden="1"/>
    </xf>
    <xf numFmtId="0" fontId="0" fillId="41" borderId="24" xfId="0" applyNumberFormat="1" applyFill="1" applyBorder="1" applyAlignment="1" applyProtection="1">
      <alignment horizontal="center" vertical="center"/>
      <protection hidden="1"/>
    </xf>
    <xf numFmtId="0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91" fillId="0" borderId="63" xfId="0" applyNumberFormat="1" applyFont="1" applyFill="1" applyBorder="1" applyAlignment="1" applyProtection="1">
      <alignment horizontal="center" vertical="center" wrapText="1"/>
      <protection hidden="1"/>
    </xf>
    <xf numFmtId="0" fontId="92" fillId="0" borderId="37" xfId="0" applyNumberFormat="1" applyFont="1" applyBorder="1" applyAlignment="1" applyProtection="1">
      <alignment horizontal="left" vertical="center"/>
      <protection locked="0"/>
    </xf>
    <xf numFmtId="0" fontId="0" fillId="0" borderId="120" xfId="0" applyNumberFormat="1" applyFont="1" applyBorder="1" applyAlignment="1" applyProtection="1">
      <alignment horizontal="left" vertical="center" wrapText="1"/>
      <protection locked="0"/>
    </xf>
    <xf numFmtId="0" fontId="0" fillId="0" borderId="112" xfId="0" applyNumberFormat="1" applyFont="1" applyBorder="1" applyAlignment="1" applyProtection="1">
      <alignment horizontal="left" vertical="center" wrapText="1"/>
      <protection locked="0"/>
    </xf>
    <xf numFmtId="0" fontId="87" fillId="0" borderId="37" xfId="0" applyNumberFormat="1" applyFont="1" applyBorder="1" applyAlignment="1" applyProtection="1">
      <alignment horizontal="left" vertical="center" wrapText="1"/>
      <protection locked="0"/>
    </xf>
    <xf numFmtId="0" fontId="87" fillId="0" borderId="46" xfId="0" applyNumberFormat="1" applyFont="1" applyBorder="1" applyAlignment="1" applyProtection="1">
      <alignment horizontal="left" vertical="center" wrapText="1"/>
      <protection locked="0"/>
    </xf>
    <xf numFmtId="0" fontId="93" fillId="0" borderId="37" xfId="0" applyNumberFormat="1" applyFont="1" applyBorder="1" applyAlignment="1" applyProtection="1">
      <alignment horizontal="left" vertical="center"/>
      <protection locked="0"/>
    </xf>
    <xf numFmtId="0" fontId="93" fillId="0" borderId="46" xfId="0" applyNumberFormat="1" applyFont="1" applyBorder="1" applyAlignment="1" applyProtection="1">
      <alignment horizontal="left" vertical="center"/>
      <protection locked="0"/>
    </xf>
    <xf numFmtId="0" fontId="93" fillId="0" borderId="116" xfId="0" applyNumberFormat="1" applyFont="1" applyBorder="1" applyAlignment="1" applyProtection="1">
      <alignment horizontal="left" vertical="center"/>
      <protection locked="0"/>
    </xf>
    <xf numFmtId="178" fontId="93" fillId="0" borderId="61" xfId="0" applyNumberFormat="1" applyFont="1" applyFill="1" applyBorder="1" applyAlignment="1" applyProtection="1">
      <alignment horizontal="center" vertical="center"/>
      <protection hidden="1"/>
    </xf>
    <xf numFmtId="0" fontId="24" fillId="0" borderId="37" xfId="0" applyNumberFormat="1" applyFont="1" applyBorder="1" applyAlignment="1" applyProtection="1">
      <alignment horizontal="left" vertical="center" wrapText="1"/>
      <protection locked="0"/>
    </xf>
    <xf numFmtId="0" fontId="24" fillId="0" borderId="46" xfId="0" applyNumberFormat="1" applyFont="1" applyBorder="1" applyAlignment="1" applyProtection="1">
      <alignment horizontal="left" vertical="center" wrapText="1"/>
      <protection locked="0"/>
    </xf>
    <xf numFmtId="0" fontId="24" fillId="0" borderId="37" xfId="0" applyNumberFormat="1" applyFont="1" applyBorder="1" applyAlignment="1" applyProtection="1">
      <alignment horizontal="left" vertical="top" wrapText="1"/>
      <protection locked="0"/>
    </xf>
    <xf numFmtId="0" fontId="24" fillId="0" borderId="112" xfId="0" applyNumberFormat="1" applyFont="1" applyBorder="1" applyAlignment="1" applyProtection="1">
      <alignment horizontal="left" vertical="center" wrapText="1"/>
      <protection locked="0"/>
    </xf>
    <xf numFmtId="0" fontId="87" fillId="0" borderId="0" xfId="0" applyFont="1" applyAlignment="1">
      <alignment/>
    </xf>
    <xf numFmtId="0" fontId="87" fillId="0" borderId="0" xfId="0" applyFont="1" applyAlignment="1">
      <alignment horizontal="center" vertical="center" wrapText="1"/>
    </xf>
    <xf numFmtId="0" fontId="0" fillId="0" borderId="112" xfId="0" applyNumberFormat="1" applyFont="1" applyBorder="1" applyAlignment="1" applyProtection="1">
      <alignment horizontal="left" vertical="top" wrapText="1"/>
      <protection locked="0"/>
    </xf>
    <xf numFmtId="0" fontId="23" fillId="0" borderId="37" xfId="0" applyNumberFormat="1" applyFont="1" applyBorder="1" applyAlignment="1" applyProtection="1">
      <alignment horizontal="left" vertical="center" wrapText="1"/>
      <protection locked="0"/>
    </xf>
    <xf numFmtId="0" fontId="59" fillId="0" borderId="71" xfId="52" applyFill="1" applyBorder="1" applyAlignment="1">
      <alignment horizontal="center" vertical="center"/>
      <protection/>
    </xf>
    <xf numFmtId="0" fontId="9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9" fillId="16" borderId="75" xfId="52" applyFill="1" applyBorder="1" applyAlignment="1">
      <alignment horizontal="center" vertical="center"/>
      <protection/>
    </xf>
    <xf numFmtId="0" fontId="84" fillId="0" borderId="75" xfId="52" applyFont="1" applyFill="1" applyBorder="1" applyAlignment="1">
      <alignment horizontal="center" vertical="center"/>
      <protection/>
    </xf>
    <xf numFmtId="0" fontId="59" fillId="16" borderId="75" xfId="52" applyFill="1" applyBorder="1" applyAlignment="1">
      <alignment horizontal="center" vertical="center" wrapText="1"/>
      <protection/>
    </xf>
    <xf numFmtId="0" fontId="84" fillId="0" borderId="73" xfId="52" applyFont="1" applyFill="1" applyBorder="1" applyAlignment="1">
      <alignment horizontal="center" vertical="top"/>
      <protection/>
    </xf>
    <xf numFmtId="0" fontId="95" fillId="0" borderId="63" xfId="0" applyNumberFormat="1" applyFont="1" applyBorder="1" applyAlignment="1" applyProtection="1">
      <alignment horizontal="center" vertical="center"/>
      <protection hidden="1"/>
    </xf>
    <xf numFmtId="0" fontId="59" fillId="10" borderId="75" xfId="52" applyFill="1" applyBorder="1" applyAlignment="1">
      <alignment horizontal="center" vertical="center" wrapText="1"/>
      <protection/>
    </xf>
    <xf numFmtId="0" fontId="96" fillId="38" borderId="128" xfId="52" applyFont="1" applyFill="1" applyBorder="1" applyAlignment="1">
      <alignment vertical="top" wrapText="1"/>
      <protection/>
    </xf>
    <xf numFmtId="0" fontId="48" fillId="9" borderId="129" xfId="52" applyFont="1" applyFill="1" applyBorder="1" applyAlignment="1">
      <alignment vertical="center" wrapText="1"/>
      <protection/>
    </xf>
    <xf numFmtId="178" fontId="0" fillId="42" borderId="24" xfId="0" applyNumberFormat="1" applyFill="1" applyBorder="1" applyAlignment="1" applyProtection="1">
      <alignment horizontal="center" vertical="center"/>
      <protection hidden="1"/>
    </xf>
    <xf numFmtId="0" fontId="0" fillId="42" borderId="24" xfId="0" applyNumberFormat="1" applyFill="1" applyBorder="1" applyAlignment="1" applyProtection="1">
      <alignment horizontal="center" vertical="center"/>
      <protection hidden="1"/>
    </xf>
    <xf numFmtId="0" fontId="9" fillId="0" borderId="46" xfId="0" applyNumberFormat="1" applyFont="1" applyBorder="1" applyAlignment="1" applyProtection="1">
      <alignment horizontal="left" vertical="center" wrapText="1"/>
      <protection locked="0"/>
    </xf>
    <xf numFmtId="0" fontId="9" fillId="0" borderId="120" xfId="0" applyNumberFormat="1" applyFont="1" applyBorder="1" applyAlignment="1" applyProtection="1">
      <alignment horizontal="left" vertical="center" wrapText="1"/>
      <protection locked="0"/>
    </xf>
    <xf numFmtId="0" fontId="26" fillId="0" borderId="37" xfId="0" applyNumberFormat="1" applyFont="1" applyBorder="1" applyAlignment="1" applyProtection="1">
      <alignment horizontal="left" vertical="center" wrapText="1"/>
      <protection locked="0"/>
    </xf>
    <xf numFmtId="0" fontId="26" fillId="0" borderId="46" xfId="0" applyNumberFormat="1" applyFont="1" applyBorder="1" applyAlignment="1" applyProtection="1">
      <alignment horizontal="left" vertical="center" wrapText="1"/>
      <protection locked="0"/>
    </xf>
    <xf numFmtId="0" fontId="9" fillId="0" borderId="37" xfId="0" applyNumberFormat="1" applyFont="1" applyBorder="1" applyAlignment="1" applyProtection="1">
      <alignment horizontal="left" vertical="center" wrapText="1"/>
      <protection locked="0"/>
    </xf>
    <xf numFmtId="0" fontId="83" fillId="0" borderId="37" xfId="0" applyNumberFormat="1" applyFont="1" applyBorder="1" applyAlignment="1" applyProtection="1">
      <alignment horizontal="left" vertical="center" wrapText="1"/>
      <protection locked="0"/>
    </xf>
    <xf numFmtId="0" fontId="22" fillId="0" borderId="72" xfId="52" applyFont="1" applyFill="1" applyBorder="1" applyAlignment="1">
      <alignment horizontal="center" vertical="center" wrapText="1"/>
      <protection/>
    </xf>
    <xf numFmtId="0" fontId="0" fillId="8" borderId="71" xfId="52" applyFont="1" applyFill="1" applyBorder="1" applyAlignment="1">
      <alignment horizontal="center" vertical="center" wrapText="1"/>
      <protection/>
    </xf>
    <xf numFmtId="0" fontId="9" fillId="0" borderId="37" xfId="0" applyNumberFormat="1" applyFont="1" applyBorder="1" applyAlignment="1" applyProtection="1">
      <alignment vertical="center" wrapText="1"/>
      <protection locked="0"/>
    </xf>
    <xf numFmtId="0" fontId="97" fillId="0" borderId="0" xfId="52" applyFont="1" applyAlignment="1">
      <alignment horizontal="center" vertical="center" wrapText="1"/>
      <protection/>
    </xf>
    <xf numFmtId="0" fontId="96" fillId="42" borderId="0" xfId="52" applyFont="1" applyFill="1" applyBorder="1" applyAlignment="1">
      <alignment horizontal="center" vertical="center" wrapText="1"/>
      <protection/>
    </xf>
    <xf numFmtId="172" fontId="4" fillId="0" borderId="129" xfId="45" applyNumberFormat="1" applyBorder="1" applyAlignment="1" applyProtection="1">
      <alignment horizontal="center" vertical="center"/>
      <protection hidden="1"/>
    </xf>
    <xf numFmtId="172" fontId="4" fillId="0" borderId="130" xfId="45" applyNumberFormat="1" applyBorder="1" applyAlignment="1" applyProtection="1">
      <alignment horizontal="center" vertical="center"/>
      <protection hidden="1"/>
    </xf>
    <xf numFmtId="172" fontId="4" fillId="0" borderId="131" xfId="45" applyNumberFormat="1" applyBorder="1" applyAlignment="1" applyProtection="1">
      <alignment horizontal="center" vertical="center"/>
      <protection hidden="1"/>
    </xf>
    <xf numFmtId="0" fontId="2" fillId="43" borderId="0" xfId="0" applyFont="1" applyFill="1" applyBorder="1" applyAlignment="1" applyProtection="1">
      <alignment horizontal="center"/>
      <protection hidden="1"/>
    </xf>
    <xf numFmtId="0" fontId="4" fillId="43" borderId="0" xfId="45" applyFont="1" applyFill="1" applyAlignment="1" applyProtection="1">
      <alignment horizontal="center" vertical="center"/>
      <protection hidden="1"/>
    </xf>
    <xf numFmtId="0" fontId="4" fillId="43" borderId="0" xfId="45" applyFill="1" applyAlignment="1" applyProtection="1">
      <alignment horizontal="center" vertical="center"/>
      <protection hidden="1"/>
    </xf>
    <xf numFmtId="0" fontId="4" fillId="43" borderId="0" xfId="45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textRotation="90"/>
      <protection hidden="1"/>
    </xf>
    <xf numFmtId="0" fontId="0" fillId="0" borderId="0" xfId="0" applyBorder="1" applyAlignment="1" applyProtection="1">
      <alignment horizontal="center" textRotation="90"/>
      <protection hidden="1"/>
    </xf>
    <xf numFmtId="0" fontId="0" fillId="0" borderId="0" xfId="0" applyFont="1" applyAlignment="1" applyProtection="1">
      <alignment horizontal="center" textRotation="90"/>
      <protection hidden="1"/>
    </xf>
    <xf numFmtId="0" fontId="4" fillId="43" borderId="0" xfId="45" applyFont="1" applyFill="1" applyAlignment="1" applyProtection="1">
      <alignment horizontal="center" vertical="center"/>
      <protection hidden="1"/>
    </xf>
    <xf numFmtId="0" fontId="2" fillId="0" borderId="132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6" fillId="44" borderId="132" xfId="53" applyFont="1" applyFill="1" applyBorder="1" applyAlignment="1" applyProtection="1">
      <alignment horizontal="center" vertical="center"/>
      <protection hidden="1"/>
    </xf>
    <xf numFmtId="0" fontId="6" fillId="44" borderId="17" xfId="53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3" xfId="52"/>
    <cellStyle name="Normal_SVM Vierge 2004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81"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/>
      </border>
    </dxf>
    <dxf>
      <font>
        <color indexed="8"/>
      </font>
      <fill>
        <patternFill>
          <bgColor indexed="11"/>
        </patternFill>
      </fill>
    </dxf>
    <dxf>
      <font>
        <color indexed="8"/>
      </font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ont>
        <color indexed="9"/>
      </font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1</xdr:row>
      <xdr:rowOff>0</xdr:rowOff>
    </xdr:from>
    <xdr:to>
      <xdr:col>5</xdr:col>
      <xdr:colOff>542925</xdr:colOff>
      <xdr:row>2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23825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371475</xdr:colOff>
      <xdr:row>2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23825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114300</xdr:rowOff>
    </xdr:from>
    <xdr:to>
      <xdr:col>6</xdr:col>
      <xdr:colOff>9525</xdr:colOff>
      <xdr:row>2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14300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1</xdr:row>
      <xdr:rowOff>0</xdr:rowOff>
    </xdr:from>
    <xdr:to>
      <xdr:col>5</xdr:col>
      <xdr:colOff>533400</xdr:colOff>
      <xdr:row>2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23825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1</xdr:row>
      <xdr:rowOff>9525</xdr:rowOff>
    </xdr:from>
    <xdr:to>
      <xdr:col>5</xdr:col>
      <xdr:colOff>809625</xdr:colOff>
      <xdr:row>2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33350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0</xdr:row>
      <xdr:rowOff>114300</xdr:rowOff>
    </xdr:from>
    <xdr:to>
      <xdr:col>5</xdr:col>
      <xdr:colOff>600075</xdr:colOff>
      <xdr:row>2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14300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0</xdr:row>
      <xdr:rowOff>114300</xdr:rowOff>
    </xdr:from>
    <xdr:to>
      <xdr:col>5</xdr:col>
      <xdr:colOff>752475</xdr:colOff>
      <xdr:row>2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14300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104775</xdr:rowOff>
    </xdr:from>
    <xdr:to>
      <xdr:col>5</xdr:col>
      <xdr:colOff>476250</xdr:colOff>
      <xdr:row>1</xdr:row>
      <xdr:rowOff>238125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04775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1</xdr:row>
      <xdr:rowOff>9525</xdr:rowOff>
    </xdr:from>
    <xdr:to>
      <xdr:col>5</xdr:col>
      <xdr:colOff>638175</xdr:colOff>
      <xdr:row>2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33350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371475</xdr:colOff>
      <xdr:row>2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23825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1</xdr:row>
      <xdr:rowOff>0</xdr:rowOff>
    </xdr:from>
    <xdr:to>
      <xdr:col>5</xdr:col>
      <xdr:colOff>466725</xdr:colOff>
      <xdr:row>2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23825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114300</xdr:rowOff>
    </xdr:from>
    <xdr:to>
      <xdr:col>5</xdr:col>
      <xdr:colOff>476250</xdr:colOff>
      <xdr:row>2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14300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70" zoomScaleNormal="70" zoomScalePageLayoutView="0" workbookViewId="0" topLeftCell="A8">
      <selection activeCell="C31" sqref="C31"/>
    </sheetView>
  </sheetViews>
  <sheetFormatPr defaultColWidth="11.421875" defaultRowHeight="12.75"/>
  <cols>
    <col min="1" max="1" width="40.8515625" style="129" bestFit="1" customWidth="1"/>
    <col min="2" max="2" width="21.57421875" style="130" bestFit="1" customWidth="1"/>
    <col min="3" max="3" width="15.8515625" style="130" customWidth="1"/>
    <col min="4" max="4" width="16.421875" style="130" customWidth="1"/>
    <col min="5" max="5" width="29.00390625" style="130" customWidth="1"/>
    <col min="6" max="6" width="17.00390625" style="130" customWidth="1"/>
    <col min="7" max="7" width="21.00390625" style="130" customWidth="1"/>
    <col min="8" max="8" width="19.00390625" style="130" customWidth="1"/>
    <col min="9" max="9" width="11.421875" style="130" customWidth="1"/>
    <col min="10" max="10" width="16.421875" style="130" customWidth="1"/>
    <col min="11" max="11" width="21.7109375" style="130" customWidth="1"/>
    <col min="12" max="12" width="16.28125" style="130" customWidth="1"/>
    <col min="13" max="13" width="16.00390625" style="130" customWidth="1"/>
    <col min="14" max="16384" width="11.421875" style="130" customWidth="1"/>
  </cols>
  <sheetData>
    <row r="1" spans="1:13" ht="15" customHeight="1">
      <c r="A1" s="351" t="s">
        <v>34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 ht="15" customHeight="1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</row>
    <row r="3" spans="2:13" ht="31.5" customHeight="1">
      <c r="B3" s="352">
        <v>2017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</row>
    <row r="4" spans="1:13" s="135" customFormat="1" ht="15">
      <c r="A4" s="131"/>
      <c r="B4" s="132" t="s">
        <v>16</v>
      </c>
      <c r="C4" s="133" t="s">
        <v>17</v>
      </c>
      <c r="D4" s="133" t="s">
        <v>18</v>
      </c>
      <c r="E4" s="133" t="s">
        <v>19</v>
      </c>
      <c r="F4" s="133" t="s">
        <v>20</v>
      </c>
      <c r="G4" s="133" t="s">
        <v>21</v>
      </c>
      <c r="H4" s="133" t="s">
        <v>22</v>
      </c>
      <c r="I4" s="133" t="s">
        <v>23</v>
      </c>
      <c r="J4" s="133" t="s">
        <v>24</v>
      </c>
      <c r="K4" s="133" t="s">
        <v>25</v>
      </c>
      <c r="L4" s="133" t="s">
        <v>26</v>
      </c>
      <c r="M4" s="134" t="s">
        <v>27</v>
      </c>
    </row>
    <row r="5" spans="1:13" ht="48">
      <c r="A5" s="338" t="s">
        <v>28</v>
      </c>
      <c r="B5" s="157" t="s">
        <v>45</v>
      </c>
      <c r="C5" s="158" t="s">
        <v>92</v>
      </c>
      <c r="D5" s="158" t="s">
        <v>46</v>
      </c>
      <c r="E5" s="158" t="s">
        <v>47</v>
      </c>
      <c r="F5" s="158" t="s">
        <v>48</v>
      </c>
      <c r="G5" s="159" t="s">
        <v>49</v>
      </c>
      <c r="H5" s="159" t="s">
        <v>107</v>
      </c>
      <c r="I5" s="160"/>
      <c r="J5" s="158" t="s">
        <v>50</v>
      </c>
      <c r="K5" s="158" t="s">
        <v>51</v>
      </c>
      <c r="L5" s="158" t="s">
        <v>52</v>
      </c>
      <c r="M5" s="161" t="s">
        <v>44</v>
      </c>
    </row>
    <row r="6" spans="1:13" s="200" customFormat="1" ht="15" hidden="1">
      <c r="A6" s="199" t="s">
        <v>53</v>
      </c>
      <c r="B6" s="184"/>
      <c r="C6" s="176"/>
      <c r="D6" s="176"/>
      <c r="E6" s="176"/>
      <c r="F6" s="176"/>
      <c r="G6" s="177"/>
      <c r="H6" s="177"/>
      <c r="I6" s="179"/>
      <c r="J6" s="176"/>
      <c r="K6" s="176"/>
      <c r="L6" s="176"/>
      <c r="M6" s="180"/>
    </row>
    <row r="7" spans="1:13" ht="27.75" customHeight="1">
      <c r="A7" s="174" t="s">
        <v>37</v>
      </c>
      <c r="B7" s="184"/>
      <c r="C7" s="184"/>
      <c r="D7" s="184"/>
      <c r="E7" s="184"/>
      <c r="F7" s="184"/>
      <c r="G7" s="184"/>
      <c r="H7" s="178"/>
      <c r="I7" s="179"/>
      <c r="J7" s="176"/>
      <c r="K7" s="176"/>
      <c r="L7" s="176"/>
      <c r="M7" s="180"/>
    </row>
    <row r="8" spans="1:13" ht="28.5" customHeight="1">
      <c r="A8" s="174" t="s">
        <v>38</v>
      </c>
      <c r="B8" s="175"/>
      <c r="C8" s="329"/>
      <c r="D8" s="329"/>
      <c r="E8" s="176" t="s">
        <v>54</v>
      </c>
      <c r="F8" s="176"/>
      <c r="G8" s="184"/>
      <c r="H8" s="184"/>
      <c r="I8" s="179"/>
      <c r="J8" s="176"/>
      <c r="K8" s="176"/>
      <c r="L8" s="176"/>
      <c r="M8" s="180"/>
    </row>
    <row r="9" spans="1:13" ht="33.75" customHeight="1">
      <c r="A9" s="201" t="s">
        <v>97</v>
      </c>
      <c r="B9" s="175"/>
      <c r="C9" s="202" t="s">
        <v>55</v>
      </c>
      <c r="D9" s="203" t="s">
        <v>80</v>
      </c>
      <c r="E9" s="203" t="s">
        <v>108</v>
      </c>
      <c r="F9" s="204" t="s">
        <v>93</v>
      </c>
      <c r="G9" s="136"/>
      <c r="H9" s="204"/>
      <c r="I9" s="137"/>
      <c r="J9" s="137"/>
      <c r="K9" s="137"/>
      <c r="L9" s="137"/>
      <c r="M9" s="141"/>
    </row>
    <row r="10" spans="1:13" ht="15">
      <c r="A10" s="156" t="s">
        <v>56</v>
      </c>
      <c r="B10" s="138"/>
      <c r="C10" s="137"/>
      <c r="D10" s="137"/>
      <c r="E10" s="181" t="s">
        <v>39</v>
      </c>
      <c r="F10" s="181" t="s">
        <v>40</v>
      </c>
      <c r="G10" s="181" t="s">
        <v>41</v>
      </c>
      <c r="H10" s="139"/>
      <c r="I10" s="137"/>
      <c r="J10" s="137"/>
      <c r="K10" s="137"/>
      <c r="L10" s="137"/>
      <c r="M10" s="141"/>
    </row>
    <row r="11" spans="1:13" ht="27" customHeight="1">
      <c r="A11" s="201" t="s">
        <v>106</v>
      </c>
      <c r="B11" s="138"/>
      <c r="D11" s="137"/>
      <c r="E11" s="181"/>
      <c r="F11" s="181"/>
      <c r="G11" s="137"/>
      <c r="H11" s="137"/>
      <c r="I11" s="137"/>
      <c r="J11" s="137"/>
      <c r="K11" s="137"/>
      <c r="L11" s="137"/>
      <c r="M11" s="141"/>
    </row>
    <row r="12" spans="1:13" ht="31.5" customHeight="1">
      <c r="A12" s="156" t="s">
        <v>67</v>
      </c>
      <c r="B12" s="138"/>
      <c r="C12" s="137"/>
      <c r="D12" s="137"/>
      <c r="E12" s="137"/>
      <c r="F12" s="348"/>
      <c r="G12" s="184"/>
      <c r="H12" s="184"/>
      <c r="I12" s="182"/>
      <c r="J12" s="184"/>
      <c r="K12" s="137"/>
      <c r="L12" s="137"/>
      <c r="M12" s="335" t="s">
        <v>43</v>
      </c>
    </row>
    <row r="13" spans="1:13" ht="36.75" customHeight="1">
      <c r="A13" s="156" t="s">
        <v>83</v>
      </c>
      <c r="B13" s="138"/>
      <c r="C13" s="137"/>
      <c r="D13" s="137"/>
      <c r="E13" s="137"/>
      <c r="F13" s="137"/>
      <c r="G13" s="137"/>
      <c r="H13" s="182" t="s">
        <v>111</v>
      </c>
      <c r="I13" s="182"/>
      <c r="J13" s="349" t="s">
        <v>112</v>
      </c>
      <c r="K13" s="137"/>
      <c r="L13" s="137"/>
      <c r="M13" s="183"/>
    </row>
    <row r="14" spans="1:13" ht="25.5">
      <c r="A14" s="156" t="s">
        <v>35</v>
      </c>
      <c r="B14" s="138"/>
      <c r="C14" s="139"/>
      <c r="D14" s="139"/>
      <c r="E14" s="137"/>
      <c r="F14" s="137"/>
      <c r="G14" s="137"/>
      <c r="H14" s="137"/>
      <c r="I14" s="137"/>
      <c r="J14" s="187" t="s">
        <v>82</v>
      </c>
      <c r="K14" s="187" t="s">
        <v>42</v>
      </c>
      <c r="L14" s="184" t="s">
        <v>42</v>
      </c>
      <c r="M14" s="141"/>
    </row>
    <row r="15" spans="1:13" ht="15">
      <c r="A15" s="156" t="s">
        <v>36</v>
      </c>
      <c r="B15" s="138"/>
      <c r="C15" s="137"/>
      <c r="D15" s="137"/>
      <c r="E15" s="137"/>
      <c r="F15" s="137"/>
      <c r="G15" s="137"/>
      <c r="I15" s="137"/>
      <c r="J15" s="187" t="s">
        <v>82</v>
      </c>
      <c r="K15" s="187" t="s">
        <v>42</v>
      </c>
      <c r="L15" s="137"/>
      <c r="M15" s="141"/>
    </row>
    <row r="16" spans="1:13" ht="15">
      <c r="A16" s="171" t="s">
        <v>98</v>
      </c>
      <c r="B16" s="138"/>
      <c r="C16" s="137"/>
      <c r="D16" s="137"/>
      <c r="E16" s="137"/>
      <c r="F16" s="140"/>
      <c r="G16" s="137"/>
      <c r="H16" s="137"/>
      <c r="I16" s="137"/>
      <c r="J16" s="184"/>
      <c r="K16" s="137"/>
      <c r="L16" s="137"/>
      <c r="M16" s="137"/>
    </row>
    <row r="17" spans="1:13" ht="15">
      <c r="A17" s="188" t="s">
        <v>91</v>
      </c>
      <c r="B17" s="189"/>
      <c r="C17" s="190"/>
      <c r="D17" s="190"/>
      <c r="E17" s="190"/>
      <c r="F17" s="191"/>
      <c r="G17" s="190"/>
      <c r="H17" s="190"/>
      <c r="I17" s="190"/>
      <c r="J17" s="189"/>
      <c r="K17" s="190"/>
      <c r="L17" s="190"/>
      <c r="M17" s="185" t="s">
        <v>40</v>
      </c>
    </row>
    <row r="18" spans="1:13" ht="32.25" customHeight="1" thickBot="1">
      <c r="A18" s="205" t="s">
        <v>57</v>
      </c>
      <c r="B18" s="155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86" t="s">
        <v>40</v>
      </c>
    </row>
    <row r="19" spans="1:13" ht="33" customHeight="1" thickTop="1">
      <c r="A19" s="143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</row>
    <row r="20" spans="1:13" s="145" customFormat="1" ht="27.75" customHeight="1">
      <c r="A20" s="339" t="s">
        <v>29</v>
      </c>
      <c r="B20" s="167">
        <v>42754</v>
      </c>
      <c r="C20" s="167"/>
      <c r="D20" s="168" t="s">
        <v>89</v>
      </c>
      <c r="E20" s="169"/>
      <c r="F20" s="168">
        <v>42873</v>
      </c>
      <c r="G20" s="168" t="s">
        <v>114</v>
      </c>
      <c r="H20" s="169"/>
      <c r="I20" s="169"/>
      <c r="J20" s="169"/>
      <c r="K20" s="167">
        <v>43027</v>
      </c>
      <c r="L20" s="169"/>
      <c r="M20" s="170">
        <v>43090</v>
      </c>
    </row>
    <row r="21" spans="1:13" ht="24.75" customHeight="1">
      <c r="A21" s="146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3" s="145" customFormat="1" ht="37.5" customHeight="1" collapsed="1">
      <c r="A22" s="206" t="s">
        <v>30</v>
      </c>
      <c r="B22" s="207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9"/>
    </row>
    <row r="23" spans="1:13" ht="33.75" customHeight="1">
      <c r="A23" s="210" t="s">
        <v>58</v>
      </c>
      <c r="B23" s="149"/>
      <c r="C23" s="198"/>
      <c r="D23" s="154"/>
      <c r="E23" s="154"/>
      <c r="F23" s="152"/>
      <c r="G23" s="151"/>
      <c r="H23" s="154"/>
      <c r="I23" s="154"/>
      <c r="J23" s="154"/>
      <c r="K23" s="150"/>
      <c r="L23" s="154"/>
      <c r="M23" s="148"/>
    </row>
    <row r="24" spans="1:13" ht="30">
      <c r="A24" s="210" t="s">
        <v>59</v>
      </c>
      <c r="B24" s="153"/>
      <c r="C24" s="333"/>
      <c r="D24" s="211"/>
      <c r="E24" s="147"/>
      <c r="F24" s="151"/>
      <c r="G24" s="173"/>
      <c r="H24" s="154"/>
      <c r="I24" s="154"/>
      <c r="J24" s="154"/>
      <c r="K24" s="147"/>
      <c r="L24" s="147"/>
      <c r="M24" s="172"/>
    </row>
    <row r="25" spans="1:13" ht="36" customHeight="1">
      <c r="A25" s="212" t="s">
        <v>60</v>
      </c>
      <c r="B25" s="153"/>
      <c r="C25" s="147"/>
      <c r="D25" s="147"/>
      <c r="E25" s="150"/>
      <c r="F25" s="147"/>
      <c r="G25" s="147"/>
      <c r="H25" s="147"/>
      <c r="I25" s="147"/>
      <c r="J25" s="147"/>
      <c r="K25" s="154"/>
      <c r="L25" s="154"/>
      <c r="M25" s="150"/>
    </row>
    <row r="26" spans="1:13" ht="30">
      <c r="A26" s="212" t="s">
        <v>33</v>
      </c>
      <c r="B26" s="149"/>
      <c r="C26" s="147"/>
      <c r="D26" s="147"/>
      <c r="E26" s="332" t="s">
        <v>85</v>
      </c>
      <c r="F26" s="332" t="s">
        <v>84</v>
      </c>
      <c r="G26" s="147"/>
      <c r="H26" s="147"/>
      <c r="I26" s="147"/>
      <c r="J26" s="147"/>
      <c r="K26" s="147"/>
      <c r="L26" s="147"/>
      <c r="M26" s="148"/>
    </row>
    <row r="27" spans="1:13" ht="30">
      <c r="A27" s="212" t="s">
        <v>61</v>
      </c>
      <c r="B27" s="149"/>
      <c r="C27" s="147"/>
      <c r="D27" s="150"/>
      <c r="E27" s="150"/>
      <c r="F27" s="150"/>
      <c r="G27" s="150"/>
      <c r="H27" s="150"/>
      <c r="I27" s="147"/>
      <c r="J27" s="150"/>
      <c r="K27" s="150"/>
      <c r="L27" s="150"/>
      <c r="M27" s="211" t="s">
        <v>87</v>
      </c>
    </row>
    <row r="28" spans="1:13" ht="30">
      <c r="A28" s="212" t="s">
        <v>62</v>
      </c>
      <c r="B28" s="149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8"/>
    </row>
    <row r="29" spans="1:13" ht="27" customHeight="1">
      <c r="A29" s="212" t="s">
        <v>86</v>
      </c>
      <c r="B29" s="149"/>
      <c r="C29" s="147"/>
      <c r="D29" s="147"/>
      <c r="E29" s="334" t="s">
        <v>90</v>
      </c>
      <c r="F29" s="147"/>
      <c r="G29" s="147"/>
      <c r="H29" s="147"/>
      <c r="I29" s="147"/>
      <c r="J29" s="147"/>
      <c r="K29" s="147"/>
      <c r="L29" s="147"/>
      <c r="M29" s="148"/>
    </row>
    <row r="30" spans="1:13" ht="30" customHeight="1">
      <c r="A30" s="212" t="s">
        <v>32</v>
      </c>
      <c r="B30" s="149"/>
      <c r="C30" s="147"/>
      <c r="D30" s="147"/>
      <c r="E30" s="147"/>
      <c r="F30" s="332" t="s">
        <v>85</v>
      </c>
      <c r="G30" s="147"/>
      <c r="H30" s="147"/>
      <c r="I30" s="147"/>
      <c r="J30" s="147"/>
      <c r="K30" s="147"/>
      <c r="L30" s="147"/>
      <c r="M30" s="148"/>
    </row>
    <row r="31" spans="1:13" ht="67.5" customHeight="1">
      <c r="A31" s="212" t="s">
        <v>88</v>
      </c>
      <c r="B31" s="149"/>
      <c r="C31" s="147"/>
      <c r="D31" s="147"/>
      <c r="E31" s="147"/>
      <c r="F31" s="147"/>
      <c r="G31" s="154"/>
      <c r="I31" s="147"/>
      <c r="J31" s="337" t="s">
        <v>96</v>
      </c>
      <c r="K31" s="147"/>
      <c r="L31" s="147"/>
      <c r="M31" s="148"/>
    </row>
    <row r="32" spans="1:13" s="197" customFormat="1" ht="36" customHeight="1" collapsed="1">
      <c r="A32" s="213" t="s">
        <v>31</v>
      </c>
      <c r="B32" s="192"/>
      <c r="C32" s="193"/>
      <c r="D32" s="194"/>
      <c r="E32" s="194"/>
      <c r="F32" s="301">
        <v>42493</v>
      </c>
      <c r="G32" s="302"/>
      <c r="H32" s="302"/>
      <c r="I32" s="302"/>
      <c r="J32" s="302"/>
      <c r="K32" s="303">
        <v>43025</v>
      </c>
      <c r="L32" s="195"/>
      <c r="M32" s="196"/>
    </row>
    <row r="33" spans="1:13" ht="54" customHeight="1" thickBot="1">
      <c r="A33" s="214" t="s">
        <v>63</v>
      </c>
      <c r="B33" s="215"/>
      <c r="C33" s="216"/>
      <c r="D33" s="216"/>
      <c r="E33" s="216"/>
      <c r="F33" s="217"/>
      <c r="G33" s="217"/>
      <c r="H33" s="217"/>
      <c r="I33" s="216"/>
      <c r="J33" s="218"/>
      <c r="K33" s="219"/>
      <c r="L33" s="217"/>
      <c r="M33" s="220"/>
    </row>
    <row r="34" spans="1:11" ht="15">
      <c r="A34" s="221"/>
      <c r="K34" s="222"/>
    </row>
  </sheetData>
  <sheetProtection/>
  <mergeCells count="2">
    <mergeCell ref="A1:M2"/>
    <mergeCell ref="B3:M3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9"/>
  <sheetViews>
    <sheetView showGridLines="0" zoomScalePageLayoutView="0" workbookViewId="0" topLeftCell="A1">
      <selection activeCell="G40" sqref="G40"/>
    </sheetView>
  </sheetViews>
  <sheetFormatPr defaultColWidth="11.421875" defaultRowHeight="12.75"/>
  <cols>
    <col min="1" max="2" width="0.9921875" style="31" customWidth="1"/>
    <col min="3" max="3" width="4.57421875" style="1" customWidth="1"/>
    <col min="4" max="4" width="9.421875" style="0" customWidth="1"/>
    <col min="5" max="5" width="5.7109375" style="0" customWidth="1"/>
    <col min="6" max="6" width="7.140625" style="0" customWidth="1"/>
    <col min="7" max="7" width="118.00390625" style="0" customWidth="1"/>
    <col min="8" max="8" width="1.7109375" style="0" customWidth="1"/>
  </cols>
  <sheetData>
    <row r="1" spans="1:2" s="1" customFormat="1" ht="9.75" customHeight="1" thickBot="1">
      <c r="A1" s="31"/>
      <c r="B1" s="31"/>
    </row>
    <row r="2" spans="1:8" s="1" customFormat="1" ht="19.5" customHeight="1" thickBot="1">
      <c r="A2" s="31"/>
      <c r="B2" s="32">
        <f>MATCH(5,B4:B10)</f>
        <v>3</v>
      </c>
      <c r="C2" s="363" t="s">
        <v>15</v>
      </c>
      <c r="D2" s="358"/>
      <c r="E2" s="359"/>
      <c r="F2" s="362"/>
      <c r="G2" s="51">
        <f>DATE(Année,E3,1)</f>
        <v>42948</v>
      </c>
      <c r="H2" s="48"/>
    </row>
    <row r="3" spans="1:7" s="36" customFormat="1" ht="9" customHeight="1">
      <c r="A3" s="31"/>
      <c r="B3" s="31"/>
      <c r="C3" s="31"/>
      <c r="D3" s="31">
        <f>Année</f>
        <v>2017</v>
      </c>
      <c r="E3" s="35">
        <v>8</v>
      </c>
      <c r="F3" s="361"/>
      <c r="G3" s="37">
        <f>DATE(Année,1,1)</f>
        <v>42736</v>
      </c>
    </row>
    <row r="4" spans="1:7" ht="12.75">
      <c r="A4" s="33">
        <f aca="true" t="shared" si="0" ref="A4:A34">IF(COUNTIF(tjf,D4)&gt;0,1,"")</f>
      </c>
      <c r="B4" s="34">
        <f aca="true" t="shared" si="1" ref="B4:B31">WEEKDAY(D4)</f>
        <v>3</v>
      </c>
      <c r="C4" s="74">
        <f aca="true" t="shared" si="2" ref="C4:C34">IF(B4=5,INT((D4-ier-prem)/7)+2,"")</f>
      </c>
      <c r="D4" s="75">
        <f>G2</f>
        <v>42948</v>
      </c>
      <c r="E4" s="76">
        <v>1</v>
      </c>
      <c r="F4" s="77"/>
      <c r="G4" s="78"/>
    </row>
    <row r="5" spans="1:7" ht="12.75">
      <c r="A5" s="33">
        <f t="shared" si="0"/>
      </c>
      <c r="B5" s="34">
        <f t="shared" si="1"/>
        <v>4</v>
      </c>
      <c r="C5" s="79">
        <f t="shared" si="2"/>
      </c>
      <c r="D5" s="55">
        <f aca="true" t="shared" si="3" ref="D5:D34">D4+1</f>
        <v>42949</v>
      </c>
      <c r="E5" s="56">
        <v>2</v>
      </c>
      <c r="F5" s="69"/>
      <c r="G5" s="81"/>
    </row>
    <row r="6" spans="1:7" ht="12.75">
      <c r="A6" s="33">
        <f t="shared" si="0"/>
      </c>
      <c r="B6" s="34">
        <f t="shared" si="1"/>
        <v>5</v>
      </c>
      <c r="C6" s="79">
        <f t="shared" si="2"/>
        <v>31</v>
      </c>
      <c r="D6" s="55">
        <f t="shared" si="3"/>
        <v>42950</v>
      </c>
      <c r="E6" s="56">
        <v>3</v>
      </c>
      <c r="F6" s="65"/>
      <c r="G6" s="81"/>
    </row>
    <row r="7" spans="1:7" ht="12.75">
      <c r="A7" s="33">
        <f t="shared" si="0"/>
      </c>
      <c r="B7" s="34">
        <f t="shared" si="1"/>
        <v>6</v>
      </c>
      <c r="C7" s="79">
        <f t="shared" si="2"/>
      </c>
      <c r="D7" s="55">
        <f t="shared" si="3"/>
        <v>42951</v>
      </c>
      <c r="E7" s="56">
        <v>4</v>
      </c>
      <c r="F7" s="65"/>
      <c r="G7" s="81"/>
    </row>
    <row r="8" spans="1:7" ht="12.75">
      <c r="A8" s="33">
        <f t="shared" si="0"/>
      </c>
      <c r="B8" s="34">
        <f t="shared" si="1"/>
        <v>7</v>
      </c>
      <c r="C8" s="79">
        <f t="shared" si="2"/>
      </c>
      <c r="D8" s="55">
        <f t="shared" si="3"/>
        <v>42952</v>
      </c>
      <c r="E8" s="56">
        <v>5</v>
      </c>
      <c r="F8" s="65"/>
      <c r="G8" s="81"/>
    </row>
    <row r="9" spans="1:7" ht="12.75">
      <c r="A9" s="33">
        <f t="shared" si="0"/>
      </c>
      <c r="B9" s="34">
        <f t="shared" si="1"/>
        <v>1</v>
      </c>
      <c r="C9" s="79">
        <f t="shared" si="2"/>
      </c>
      <c r="D9" s="55">
        <f t="shared" si="3"/>
        <v>42953</v>
      </c>
      <c r="E9" s="56">
        <v>6</v>
      </c>
      <c r="F9" s="65"/>
      <c r="G9" s="81"/>
    </row>
    <row r="10" spans="1:7" ht="12.75">
      <c r="A10" s="33">
        <f t="shared" si="0"/>
      </c>
      <c r="B10" s="34">
        <f t="shared" si="1"/>
        <v>2</v>
      </c>
      <c r="C10" s="79">
        <f t="shared" si="2"/>
      </c>
      <c r="D10" s="58">
        <f t="shared" si="3"/>
        <v>42954</v>
      </c>
      <c r="E10" s="59">
        <v>7</v>
      </c>
      <c r="F10" s="60"/>
      <c r="G10" s="82"/>
    </row>
    <row r="11" spans="1:7" ht="12.75">
      <c r="A11" s="33">
        <f t="shared" si="0"/>
      </c>
      <c r="B11" s="34">
        <f t="shared" si="1"/>
        <v>3</v>
      </c>
      <c r="C11" s="79">
        <f t="shared" si="2"/>
      </c>
      <c r="D11" s="70">
        <f t="shared" si="3"/>
        <v>42955</v>
      </c>
      <c r="E11" s="71">
        <v>8</v>
      </c>
      <c r="F11" s="73"/>
      <c r="G11" s="83"/>
    </row>
    <row r="12" spans="1:7" ht="12.75">
      <c r="A12" s="33">
        <f t="shared" si="0"/>
      </c>
      <c r="B12" s="34">
        <f t="shared" si="1"/>
        <v>4</v>
      </c>
      <c r="C12" s="79">
        <f t="shared" si="2"/>
      </c>
      <c r="D12" s="55">
        <f t="shared" si="3"/>
        <v>42956</v>
      </c>
      <c r="E12" s="56">
        <v>9</v>
      </c>
      <c r="F12" s="65"/>
      <c r="G12" s="81"/>
    </row>
    <row r="13" spans="1:7" ht="12.75">
      <c r="A13" s="33">
        <f t="shared" si="0"/>
      </c>
      <c r="B13" s="34">
        <f t="shared" si="1"/>
        <v>5</v>
      </c>
      <c r="C13" s="79">
        <f t="shared" si="2"/>
        <v>32</v>
      </c>
      <c r="D13" s="55">
        <f t="shared" si="3"/>
        <v>42957</v>
      </c>
      <c r="E13" s="56">
        <v>10</v>
      </c>
      <c r="F13" s="65"/>
      <c r="G13" s="81"/>
    </row>
    <row r="14" spans="1:7" ht="12.75">
      <c r="A14" s="33">
        <f t="shared" si="0"/>
      </c>
      <c r="B14" s="34">
        <f t="shared" si="1"/>
        <v>6</v>
      </c>
      <c r="C14" s="79">
        <f t="shared" si="2"/>
      </c>
      <c r="D14" s="55">
        <f t="shared" si="3"/>
        <v>42958</v>
      </c>
      <c r="E14" s="56">
        <v>11</v>
      </c>
      <c r="F14" s="65"/>
      <c r="G14" s="81"/>
    </row>
    <row r="15" spans="1:7" ht="12.75">
      <c r="A15" s="33">
        <f t="shared" si="0"/>
      </c>
      <c r="B15" s="34">
        <f t="shared" si="1"/>
        <v>7</v>
      </c>
      <c r="C15" s="79">
        <f t="shared" si="2"/>
      </c>
      <c r="D15" s="55">
        <f t="shared" si="3"/>
        <v>42959</v>
      </c>
      <c r="E15" s="56">
        <v>12</v>
      </c>
      <c r="F15" s="65"/>
      <c r="G15" s="81"/>
    </row>
    <row r="16" spans="1:7" ht="12.75">
      <c r="A16" s="33">
        <f t="shared" si="0"/>
      </c>
      <c r="B16" s="34">
        <f t="shared" si="1"/>
        <v>1</v>
      </c>
      <c r="C16" s="79">
        <f t="shared" si="2"/>
      </c>
      <c r="D16" s="55">
        <f t="shared" si="3"/>
        <v>42960</v>
      </c>
      <c r="E16" s="56">
        <v>13</v>
      </c>
      <c r="F16" s="65"/>
      <c r="G16" s="81"/>
    </row>
    <row r="17" spans="1:7" ht="12.75">
      <c r="A17" s="33">
        <f t="shared" si="0"/>
      </c>
      <c r="B17" s="34">
        <f t="shared" si="1"/>
        <v>2</v>
      </c>
      <c r="C17" s="79">
        <f t="shared" si="2"/>
      </c>
      <c r="D17" s="58">
        <f t="shared" si="3"/>
        <v>42961</v>
      </c>
      <c r="E17" s="59">
        <v>14</v>
      </c>
      <c r="F17" s="60"/>
      <c r="G17" s="82"/>
    </row>
    <row r="18" spans="1:7" ht="12.75">
      <c r="A18" s="33">
        <f t="shared" si="0"/>
        <v>1</v>
      </c>
      <c r="B18" s="34">
        <f t="shared" si="1"/>
        <v>3</v>
      </c>
      <c r="C18" s="79">
        <f t="shared" si="2"/>
      </c>
      <c r="D18" s="70">
        <f t="shared" si="3"/>
        <v>42962</v>
      </c>
      <c r="E18" s="71">
        <v>15</v>
      </c>
      <c r="F18" s="73"/>
      <c r="G18" s="83"/>
    </row>
    <row r="19" spans="1:7" ht="12.75">
      <c r="A19" s="33">
        <f t="shared" si="0"/>
      </c>
      <c r="B19" s="34">
        <f t="shared" si="1"/>
        <v>4</v>
      </c>
      <c r="C19" s="79">
        <f t="shared" si="2"/>
      </c>
      <c r="D19" s="55">
        <f t="shared" si="3"/>
        <v>42963</v>
      </c>
      <c r="E19" s="56">
        <v>16</v>
      </c>
      <c r="F19" s="65"/>
      <c r="G19" s="81"/>
    </row>
    <row r="20" spans="1:7" ht="12.75">
      <c r="A20" s="33">
        <f t="shared" si="0"/>
      </c>
      <c r="B20" s="34">
        <f t="shared" si="1"/>
        <v>5</v>
      </c>
      <c r="C20" s="79">
        <f t="shared" si="2"/>
        <v>33</v>
      </c>
      <c r="D20" s="55">
        <f t="shared" si="3"/>
        <v>42964</v>
      </c>
      <c r="E20" s="56">
        <v>17</v>
      </c>
      <c r="F20" s="65"/>
      <c r="G20" s="81"/>
    </row>
    <row r="21" spans="1:7" ht="12.75">
      <c r="A21" s="33">
        <f t="shared" si="0"/>
      </c>
      <c r="B21" s="34">
        <f t="shared" si="1"/>
        <v>6</v>
      </c>
      <c r="C21" s="79">
        <f t="shared" si="2"/>
      </c>
      <c r="D21" s="55">
        <f t="shared" si="3"/>
        <v>42965</v>
      </c>
      <c r="E21" s="56">
        <v>18</v>
      </c>
      <c r="F21" s="65"/>
      <c r="G21" s="81"/>
    </row>
    <row r="22" spans="1:7" ht="12.75">
      <c r="A22" s="33">
        <f t="shared" si="0"/>
      </c>
      <c r="B22" s="34">
        <f t="shared" si="1"/>
        <v>7</v>
      </c>
      <c r="C22" s="79">
        <f t="shared" si="2"/>
      </c>
      <c r="D22" s="55">
        <f t="shared" si="3"/>
        <v>42966</v>
      </c>
      <c r="E22" s="56">
        <v>19</v>
      </c>
      <c r="F22" s="65"/>
      <c r="G22" s="81"/>
    </row>
    <row r="23" spans="1:7" ht="12.75">
      <c r="A23" s="33">
        <f t="shared" si="0"/>
      </c>
      <c r="B23" s="34">
        <f t="shared" si="1"/>
        <v>1</v>
      </c>
      <c r="C23" s="79">
        <f t="shared" si="2"/>
      </c>
      <c r="D23" s="55">
        <f t="shared" si="3"/>
        <v>42967</v>
      </c>
      <c r="E23" s="56">
        <v>20</v>
      </c>
      <c r="F23" s="65"/>
      <c r="G23" s="81"/>
    </row>
    <row r="24" spans="1:7" ht="12.75">
      <c r="A24" s="33">
        <f t="shared" si="0"/>
      </c>
      <c r="B24" s="34">
        <f t="shared" si="1"/>
        <v>2</v>
      </c>
      <c r="C24" s="79">
        <f t="shared" si="2"/>
      </c>
      <c r="D24" s="58">
        <f t="shared" si="3"/>
        <v>42968</v>
      </c>
      <c r="E24" s="59">
        <v>21</v>
      </c>
      <c r="F24" s="60"/>
      <c r="G24" s="82"/>
    </row>
    <row r="25" spans="1:7" ht="12.75">
      <c r="A25" s="33">
        <f t="shared" si="0"/>
      </c>
      <c r="B25" s="34">
        <f t="shared" si="1"/>
        <v>3</v>
      </c>
      <c r="C25" s="79">
        <f t="shared" si="2"/>
      </c>
      <c r="D25" s="70">
        <f t="shared" si="3"/>
        <v>42969</v>
      </c>
      <c r="E25" s="71">
        <v>22</v>
      </c>
      <c r="F25" s="73"/>
      <c r="G25" s="83"/>
    </row>
    <row r="26" spans="1:7" ht="12.75">
      <c r="A26" s="33">
        <f t="shared" si="0"/>
      </c>
      <c r="B26" s="34">
        <f t="shared" si="1"/>
        <v>4</v>
      </c>
      <c r="C26" s="79">
        <f t="shared" si="2"/>
      </c>
      <c r="D26" s="55">
        <f t="shared" si="3"/>
        <v>42970</v>
      </c>
      <c r="E26" s="56">
        <v>23</v>
      </c>
      <c r="F26" s="65"/>
      <c r="G26" s="81"/>
    </row>
    <row r="27" spans="1:7" ht="12.75">
      <c r="A27" s="33">
        <f t="shared" si="0"/>
      </c>
      <c r="B27" s="34">
        <f t="shared" si="1"/>
        <v>5</v>
      </c>
      <c r="C27" s="79">
        <f t="shared" si="2"/>
        <v>34</v>
      </c>
      <c r="D27" s="55">
        <f t="shared" si="3"/>
        <v>42971</v>
      </c>
      <c r="E27" s="56">
        <v>24</v>
      </c>
      <c r="F27" s="69"/>
      <c r="G27" s="81"/>
    </row>
    <row r="28" spans="1:7" ht="12.75">
      <c r="A28" s="33">
        <f t="shared" si="0"/>
      </c>
      <c r="B28" s="34">
        <f t="shared" si="1"/>
        <v>6</v>
      </c>
      <c r="C28" s="79">
        <f t="shared" si="2"/>
      </c>
      <c r="D28" s="55">
        <f t="shared" si="3"/>
        <v>42972</v>
      </c>
      <c r="E28" s="56">
        <v>25</v>
      </c>
      <c r="F28" s="69"/>
      <c r="G28" s="81"/>
    </row>
    <row r="29" spans="1:7" ht="12.75">
      <c r="A29" s="33">
        <f t="shared" si="0"/>
      </c>
      <c r="B29" s="34">
        <f t="shared" si="1"/>
        <v>7</v>
      </c>
      <c r="C29" s="79">
        <f t="shared" si="2"/>
      </c>
      <c r="D29" s="55">
        <f t="shared" si="3"/>
        <v>42973</v>
      </c>
      <c r="E29" s="56">
        <v>26</v>
      </c>
      <c r="F29" s="69"/>
      <c r="G29" s="81"/>
    </row>
    <row r="30" spans="1:7" ht="12.75">
      <c r="A30" s="33">
        <f t="shared" si="0"/>
      </c>
      <c r="B30" s="34">
        <f t="shared" si="1"/>
        <v>1</v>
      </c>
      <c r="C30" s="79">
        <f t="shared" si="2"/>
      </c>
      <c r="D30" s="55">
        <f t="shared" si="3"/>
        <v>42974</v>
      </c>
      <c r="E30" s="56">
        <v>27</v>
      </c>
      <c r="F30" s="69"/>
      <c r="G30" s="81"/>
    </row>
    <row r="31" spans="1:7" ht="12.75">
      <c r="A31" s="33">
        <f t="shared" si="0"/>
      </c>
      <c r="B31" s="34">
        <f t="shared" si="1"/>
        <v>2</v>
      </c>
      <c r="C31" s="79">
        <f t="shared" si="2"/>
      </c>
      <c r="D31" s="58">
        <f t="shared" si="3"/>
        <v>42975</v>
      </c>
      <c r="E31" s="59">
        <v>28</v>
      </c>
      <c r="F31" s="66"/>
      <c r="G31" s="82"/>
    </row>
    <row r="32" spans="1:7" ht="12.75">
      <c r="A32" s="33">
        <f t="shared" si="0"/>
      </c>
      <c r="B32" s="34">
        <f>IF(E32="","",WEEKDAY(D32))</f>
        <v>3</v>
      </c>
      <c r="C32" s="79">
        <f t="shared" si="2"/>
      </c>
      <c r="D32" s="70">
        <f t="shared" si="3"/>
        <v>42976</v>
      </c>
      <c r="E32" s="71">
        <v>29</v>
      </c>
      <c r="F32" s="72"/>
      <c r="G32" s="83"/>
    </row>
    <row r="33" spans="1:7" ht="12.75">
      <c r="A33" s="33">
        <f t="shared" si="0"/>
      </c>
      <c r="B33" s="34">
        <f>IF(E33="","",WEEKDAY(D33))</f>
        <v>4</v>
      </c>
      <c r="C33" s="79">
        <f t="shared" si="2"/>
      </c>
      <c r="D33" s="55">
        <f t="shared" si="3"/>
        <v>42977</v>
      </c>
      <c r="E33" s="56">
        <v>30</v>
      </c>
      <c r="F33" s="69"/>
      <c r="G33" s="81"/>
    </row>
    <row r="34" spans="1:7" ht="12.75">
      <c r="A34" s="33">
        <f t="shared" si="0"/>
      </c>
      <c r="B34" s="34">
        <f>IF(E34="","",WEEKDAY(D34))</f>
        <v>5</v>
      </c>
      <c r="C34" s="84">
        <f t="shared" si="2"/>
        <v>35</v>
      </c>
      <c r="D34" s="85">
        <f t="shared" si="3"/>
        <v>42978</v>
      </c>
      <c r="E34" s="86">
        <v>31</v>
      </c>
      <c r="F34" s="87"/>
      <c r="G34" s="88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</sheetData>
  <sheetProtection/>
  <mergeCells count="2">
    <mergeCell ref="C2:E2"/>
    <mergeCell ref="F2:F3"/>
  </mergeCells>
  <conditionalFormatting sqref="C4:C34">
    <cfRule type="expression" priority="1" dxfId="80" stopIfTrue="1">
      <formula>(B4=1)</formula>
    </cfRule>
  </conditionalFormatting>
  <conditionalFormatting sqref="D4:D34">
    <cfRule type="expression" priority="2" dxfId="2" stopIfTrue="1">
      <formula>OR(B4=1,B4=7)</formula>
    </cfRule>
  </conditionalFormatting>
  <conditionalFormatting sqref="E4:E34">
    <cfRule type="expression" priority="3" dxfId="3" stopIfTrue="1">
      <formula>(A4=1)</formula>
    </cfRule>
    <cfRule type="expression" priority="4" dxfId="2" stopIfTrue="1">
      <formula>OR(B4=1,B4=7)</formula>
    </cfRule>
  </conditionalFormatting>
  <hyperlinks>
    <hyperlink ref="C2:E2" location="'2016'!A1" display="'2016'!A1"/>
  </hyperlinks>
  <printOptions horizontalCentered="1" verticalCentered="1"/>
  <pageMargins left="0" right="0" top="0" bottom="0" header="0" footer="0"/>
  <pageSetup fitToHeight="1" fitToWidth="1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8"/>
  <sheetViews>
    <sheetView showGridLines="0" zoomScalePageLayoutView="0" workbookViewId="0" topLeftCell="A1">
      <selection activeCell="G11" sqref="G11"/>
    </sheetView>
  </sheetViews>
  <sheetFormatPr defaultColWidth="11.421875" defaultRowHeight="12.75"/>
  <cols>
    <col min="1" max="2" width="0.9921875" style="31" customWidth="1"/>
    <col min="3" max="3" width="4.57421875" style="1" customWidth="1"/>
    <col min="4" max="4" width="9.421875" style="0" customWidth="1"/>
    <col min="5" max="5" width="5.7109375" style="0" customWidth="1"/>
    <col min="6" max="6" width="7.28125" style="0" customWidth="1"/>
    <col min="7" max="7" width="118.00390625" style="0" customWidth="1"/>
    <col min="8" max="8" width="1.7109375" style="0" customWidth="1"/>
  </cols>
  <sheetData>
    <row r="1" spans="1:2" s="1" customFormat="1" ht="9.75" customHeight="1" thickBot="1">
      <c r="A1" s="31"/>
      <c r="B1" s="31"/>
    </row>
    <row r="2" spans="1:8" s="1" customFormat="1" ht="19.5" customHeight="1" thickBot="1">
      <c r="A2" s="31"/>
      <c r="B2" s="32">
        <f>MATCH(5,B4:B10)</f>
        <v>7</v>
      </c>
      <c r="C2" s="357" t="s">
        <v>81</v>
      </c>
      <c r="D2" s="358"/>
      <c r="E2" s="359"/>
      <c r="F2" s="362"/>
      <c r="G2" s="51">
        <f>DATE(Année,E3,1)</f>
        <v>42979</v>
      </c>
      <c r="H2" s="48"/>
    </row>
    <row r="3" spans="1:7" s="36" customFormat="1" ht="9" customHeight="1" thickBot="1">
      <c r="A3" s="31"/>
      <c r="B3" s="31"/>
      <c r="C3" s="31"/>
      <c r="D3" s="31">
        <f>Année</f>
        <v>2017</v>
      </c>
      <c r="E3" s="35">
        <v>9</v>
      </c>
      <c r="F3" s="361"/>
      <c r="G3" s="37">
        <f>DATE(Année,1,1)</f>
        <v>42736</v>
      </c>
    </row>
    <row r="4" spans="1:7" ht="12.75">
      <c r="A4" s="33">
        <f aca="true" t="shared" si="0" ref="A4:A33">IF(COUNTIF(tjf,D4)&gt;0,1,"")</f>
      </c>
      <c r="B4" s="34">
        <f aca="true" t="shared" si="1" ref="B4:B31">WEEKDAY(D4)</f>
        <v>6</v>
      </c>
      <c r="C4" s="74">
        <f aca="true" t="shared" si="2" ref="C4:C33">IF(B4=5,INT((D4-ier-prem)/7)+2,"")</f>
      </c>
      <c r="D4" s="53">
        <f>G2</f>
        <v>42979</v>
      </c>
      <c r="E4" s="54">
        <v>1</v>
      </c>
      <c r="F4" s="68"/>
      <c r="G4" s="95"/>
    </row>
    <row r="5" spans="1:7" ht="12.75">
      <c r="A5" s="33">
        <f t="shared" si="0"/>
      </c>
      <c r="B5" s="34">
        <f t="shared" si="1"/>
        <v>7</v>
      </c>
      <c r="C5" s="79">
        <f t="shared" si="2"/>
      </c>
      <c r="D5" s="55">
        <f aca="true" t="shared" si="3" ref="D5:D33">D4+1</f>
        <v>42980</v>
      </c>
      <c r="E5" s="56">
        <v>2</v>
      </c>
      <c r="F5" s="69"/>
      <c r="G5" s="81"/>
    </row>
    <row r="6" spans="1:7" ht="13.5" thickBot="1">
      <c r="A6" s="33">
        <f t="shared" si="0"/>
      </c>
      <c r="B6" s="34">
        <f t="shared" si="1"/>
        <v>1</v>
      </c>
      <c r="C6" s="79">
        <f t="shared" si="2"/>
      </c>
      <c r="D6" s="266">
        <f t="shared" si="3"/>
        <v>42981</v>
      </c>
      <c r="E6" s="267">
        <v>3</v>
      </c>
      <c r="F6" s="276"/>
      <c r="G6" s="269"/>
    </row>
    <row r="7" spans="1:7" ht="12.75">
      <c r="A7" s="33">
        <f t="shared" si="0"/>
      </c>
      <c r="B7" s="34">
        <f t="shared" si="1"/>
        <v>2</v>
      </c>
      <c r="C7" s="79">
        <f t="shared" si="2"/>
      </c>
      <c r="D7" s="53">
        <f t="shared" si="3"/>
        <v>42982</v>
      </c>
      <c r="E7" s="54">
        <v>4</v>
      </c>
      <c r="F7" s="282"/>
      <c r="G7" s="95"/>
    </row>
    <row r="8" spans="1:7" ht="12.75">
      <c r="A8" s="33">
        <f t="shared" si="0"/>
      </c>
      <c r="B8" s="34">
        <f t="shared" si="1"/>
        <v>3</v>
      </c>
      <c r="C8" s="79">
        <f t="shared" si="2"/>
      </c>
      <c r="D8" s="55">
        <f t="shared" si="3"/>
        <v>42983</v>
      </c>
      <c r="E8" s="56">
        <v>5</v>
      </c>
      <c r="F8" s="57"/>
      <c r="G8" s="81"/>
    </row>
    <row r="9" spans="1:7" ht="12.75">
      <c r="A9" s="33">
        <f t="shared" si="0"/>
      </c>
      <c r="B9" s="34">
        <f t="shared" si="1"/>
        <v>4</v>
      </c>
      <c r="C9" s="79">
        <f t="shared" si="2"/>
      </c>
      <c r="D9" s="55">
        <f t="shared" si="3"/>
        <v>42984</v>
      </c>
      <c r="E9" s="56">
        <v>6</v>
      </c>
      <c r="F9" s="69"/>
      <c r="G9" s="80"/>
    </row>
    <row r="10" spans="1:7" ht="12.75">
      <c r="A10" s="33">
        <f t="shared" si="0"/>
      </c>
      <c r="B10" s="34">
        <f t="shared" si="1"/>
        <v>5</v>
      </c>
      <c r="C10" s="79">
        <f t="shared" si="2"/>
        <v>36</v>
      </c>
      <c r="D10" s="55">
        <f t="shared" si="3"/>
        <v>42985</v>
      </c>
      <c r="E10" s="56">
        <v>7</v>
      </c>
      <c r="F10" s="57"/>
      <c r="G10" s="81"/>
    </row>
    <row r="11" spans="1:7" ht="12.75">
      <c r="A11" s="33">
        <f t="shared" si="0"/>
      </c>
      <c r="B11" s="34">
        <f t="shared" si="1"/>
        <v>6</v>
      </c>
      <c r="C11" s="79">
        <f t="shared" si="2"/>
      </c>
      <c r="D11" s="55">
        <f t="shared" si="3"/>
        <v>42986</v>
      </c>
      <c r="E11" s="56">
        <v>8</v>
      </c>
      <c r="F11" s="57"/>
      <c r="G11" s="81"/>
    </row>
    <row r="12" spans="1:7" ht="12.75">
      <c r="A12" s="33">
        <f t="shared" si="0"/>
      </c>
      <c r="B12" s="34">
        <f t="shared" si="1"/>
        <v>7</v>
      </c>
      <c r="C12" s="79">
        <f t="shared" si="2"/>
      </c>
      <c r="D12" s="55">
        <f t="shared" si="3"/>
        <v>42987</v>
      </c>
      <c r="E12" s="56">
        <v>9</v>
      </c>
      <c r="F12" s="57"/>
      <c r="G12" s="81"/>
    </row>
    <row r="13" spans="1:7" ht="13.5" thickBot="1">
      <c r="A13" s="33">
        <f t="shared" si="0"/>
      </c>
      <c r="B13" s="34">
        <f t="shared" si="1"/>
        <v>1</v>
      </c>
      <c r="C13" s="79">
        <f t="shared" si="2"/>
      </c>
      <c r="D13" s="266">
        <f t="shared" si="3"/>
        <v>42988</v>
      </c>
      <c r="E13" s="267">
        <v>10</v>
      </c>
      <c r="F13" s="276"/>
      <c r="G13" s="269"/>
    </row>
    <row r="14" spans="1:7" ht="12.75">
      <c r="A14" s="33">
        <f t="shared" si="0"/>
      </c>
      <c r="B14" s="34">
        <f t="shared" si="1"/>
        <v>2</v>
      </c>
      <c r="C14" s="79">
        <f t="shared" si="2"/>
      </c>
      <c r="D14" s="53">
        <f t="shared" si="3"/>
        <v>42989</v>
      </c>
      <c r="E14" s="54">
        <v>11</v>
      </c>
      <c r="F14" s="282"/>
      <c r="G14" s="95"/>
    </row>
    <row r="15" spans="1:7" ht="12.75">
      <c r="A15" s="33">
        <f t="shared" si="0"/>
      </c>
      <c r="B15" s="34">
        <f t="shared" si="1"/>
        <v>3</v>
      </c>
      <c r="C15" s="79">
        <f t="shared" si="2"/>
      </c>
      <c r="D15" s="55">
        <f t="shared" si="3"/>
        <v>42990</v>
      </c>
      <c r="E15" s="56">
        <v>12</v>
      </c>
      <c r="F15" s="57"/>
      <c r="G15" s="81"/>
    </row>
    <row r="16" spans="1:7" ht="12.75">
      <c r="A16" s="33">
        <f t="shared" si="0"/>
      </c>
      <c r="B16" s="34">
        <f t="shared" si="1"/>
        <v>4</v>
      </c>
      <c r="C16" s="79">
        <f t="shared" si="2"/>
      </c>
      <c r="D16" s="55">
        <f t="shared" si="3"/>
        <v>42991</v>
      </c>
      <c r="E16" s="56">
        <v>13</v>
      </c>
      <c r="F16" s="57"/>
      <c r="G16" s="81"/>
    </row>
    <row r="17" spans="1:7" ht="12.75">
      <c r="A17" s="33">
        <f t="shared" si="0"/>
      </c>
      <c r="B17" s="34">
        <f t="shared" si="1"/>
        <v>5</v>
      </c>
      <c r="C17" s="79">
        <f t="shared" si="2"/>
        <v>37</v>
      </c>
      <c r="D17" s="162">
        <f t="shared" si="3"/>
        <v>42992</v>
      </c>
      <c r="E17" s="163">
        <v>14</v>
      </c>
      <c r="F17" s="57"/>
      <c r="G17" s="81"/>
    </row>
    <row r="18" spans="1:7" ht="12.75">
      <c r="A18" s="33">
        <f t="shared" si="0"/>
      </c>
      <c r="B18" s="34">
        <f t="shared" si="1"/>
        <v>6</v>
      </c>
      <c r="C18" s="79">
        <f t="shared" si="2"/>
      </c>
      <c r="D18" s="162">
        <f t="shared" si="3"/>
        <v>42993</v>
      </c>
      <c r="E18" s="163">
        <v>15</v>
      </c>
      <c r="F18" s="57"/>
      <c r="G18" s="81"/>
    </row>
    <row r="19" spans="1:7" ht="12.75">
      <c r="A19" s="33">
        <f t="shared" si="0"/>
      </c>
      <c r="B19" s="34">
        <f t="shared" si="1"/>
        <v>7</v>
      </c>
      <c r="C19" s="79">
        <f t="shared" si="2"/>
      </c>
      <c r="D19" s="55">
        <f t="shared" si="3"/>
        <v>42994</v>
      </c>
      <c r="E19" s="56">
        <v>16</v>
      </c>
      <c r="F19" s="57"/>
      <c r="G19" s="81"/>
    </row>
    <row r="20" spans="1:7" ht="13.5" thickBot="1">
      <c r="A20" s="33">
        <f t="shared" si="0"/>
      </c>
      <c r="B20" s="34">
        <f t="shared" si="1"/>
        <v>1</v>
      </c>
      <c r="C20" s="79">
        <f t="shared" si="2"/>
      </c>
      <c r="D20" s="266">
        <f t="shared" si="3"/>
        <v>42995</v>
      </c>
      <c r="E20" s="267">
        <v>17</v>
      </c>
      <c r="F20" s="276"/>
      <c r="G20" s="269"/>
    </row>
    <row r="21" spans="1:7" ht="12.75">
      <c r="A21" s="33">
        <f t="shared" si="0"/>
      </c>
      <c r="B21" s="34">
        <f t="shared" si="1"/>
        <v>2</v>
      </c>
      <c r="C21" s="79">
        <f t="shared" si="2"/>
      </c>
      <c r="D21" s="53">
        <f t="shared" si="3"/>
        <v>42996</v>
      </c>
      <c r="E21" s="54">
        <v>18</v>
      </c>
      <c r="F21" s="282"/>
      <c r="G21" s="95"/>
    </row>
    <row r="22" spans="1:7" ht="12.75">
      <c r="A22" s="33">
        <f t="shared" si="0"/>
      </c>
      <c r="B22" s="34">
        <f t="shared" si="1"/>
        <v>3</v>
      </c>
      <c r="C22" s="79">
        <f t="shared" si="2"/>
      </c>
      <c r="D22" s="55">
        <f t="shared" si="3"/>
        <v>42997</v>
      </c>
      <c r="E22" s="56">
        <v>19</v>
      </c>
      <c r="F22" s="57"/>
      <c r="G22" s="81"/>
    </row>
    <row r="23" spans="1:7" ht="12.75">
      <c r="A23" s="33">
        <f t="shared" si="0"/>
      </c>
      <c r="B23" s="34">
        <f t="shared" si="1"/>
        <v>4</v>
      </c>
      <c r="C23" s="79">
        <f t="shared" si="2"/>
      </c>
      <c r="D23" s="55">
        <f t="shared" si="3"/>
        <v>42998</v>
      </c>
      <c r="E23" s="56">
        <v>20</v>
      </c>
      <c r="F23" s="57"/>
      <c r="G23" s="81"/>
    </row>
    <row r="24" spans="1:7" ht="12.75">
      <c r="A24" s="33">
        <f t="shared" si="0"/>
      </c>
      <c r="B24" s="34">
        <f t="shared" si="1"/>
        <v>5</v>
      </c>
      <c r="C24" s="79">
        <f t="shared" si="2"/>
        <v>38</v>
      </c>
      <c r="D24" s="55">
        <f t="shared" si="3"/>
        <v>42999</v>
      </c>
      <c r="E24" s="56">
        <v>21</v>
      </c>
      <c r="F24" s="57"/>
      <c r="G24" s="81"/>
    </row>
    <row r="25" spans="1:7" ht="12.75">
      <c r="A25" s="33">
        <f t="shared" si="0"/>
      </c>
      <c r="B25" s="34">
        <f t="shared" si="1"/>
        <v>6</v>
      </c>
      <c r="C25" s="79">
        <f t="shared" si="2"/>
      </c>
      <c r="D25" s="55">
        <f t="shared" si="3"/>
        <v>43000</v>
      </c>
      <c r="E25" s="56">
        <v>22</v>
      </c>
      <c r="F25" s="57"/>
      <c r="G25" s="81"/>
    </row>
    <row r="26" spans="1:7" ht="12.75">
      <c r="A26" s="33">
        <f t="shared" si="0"/>
      </c>
      <c r="B26" s="34">
        <f t="shared" si="1"/>
        <v>7</v>
      </c>
      <c r="C26" s="79">
        <f t="shared" si="2"/>
      </c>
      <c r="D26" s="55">
        <f t="shared" si="3"/>
        <v>43001</v>
      </c>
      <c r="E26" s="56">
        <v>23</v>
      </c>
      <c r="F26" s="57"/>
      <c r="G26" s="81"/>
    </row>
    <row r="27" spans="1:7" ht="13.5" thickBot="1">
      <c r="A27" s="33">
        <f t="shared" si="0"/>
      </c>
      <c r="B27" s="34">
        <f t="shared" si="1"/>
        <v>1</v>
      </c>
      <c r="C27" s="79">
        <f t="shared" si="2"/>
      </c>
      <c r="D27" s="266">
        <f t="shared" si="3"/>
        <v>43002</v>
      </c>
      <c r="E27" s="267">
        <v>24</v>
      </c>
      <c r="F27" s="268"/>
      <c r="G27" s="269"/>
    </row>
    <row r="28" spans="1:7" ht="12.75">
      <c r="A28" s="33">
        <f t="shared" si="0"/>
      </c>
      <c r="B28" s="34">
        <f t="shared" si="1"/>
        <v>2</v>
      </c>
      <c r="C28" s="79">
        <f t="shared" si="2"/>
      </c>
      <c r="D28" s="53">
        <f t="shared" si="3"/>
        <v>43003</v>
      </c>
      <c r="E28" s="54">
        <v>25</v>
      </c>
      <c r="F28" s="68"/>
      <c r="G28" s="95"/>
    </row>
    <row r="29" spans="1:7" ht="12.75">
      <c r="A29" s="33">
        <f t="shared" si="0"/>
      </c>
      <c r="B29" s="34">
        <f t="shared" si="1"/>
        <v>3</v>
      </c>
      <c r="C29" s="79">
        <f t="shared" si="2"/>
      </c>
      <c r="D29" s="289">
        <f t="shared" si="3"/>
        <v>43004</v>
      </c>
      <c r="E29" s="290">
        <v>26</v>
      </c>
      <c r="F29" s="254"/>
      <c r="G29" s="229"/>
    </row>
    <row r="30" spans="1:7" ht="12.75">
      <c r="A30" s="33">
        <f t="shared" si="0"/>
      </c>
      <c r="B30" s="34">
        <f t="shared" si="1"/>
        <v>4</v>
      </c>
      <c r="C30" s="79">
        <f t="shared" si="2"/>
      </c>
      <c r="D30" s="55">
        <f t="shared" si="3"/>
        <v>43005</v>
      </c>
      <c r="E30" s="56">
        <v>27</v>
      </c>
      <c r="F30" s="69"/>
      <c r="G30" s="81"/>
    </row>
    <row r="31" spans="1:7" ht="12.75">
      <c r="A31" s="33">
        <f t="shared" si="0"/>
      </c>
      <c r="B31" s="34">
        <f t="shared" si="1"/>
        <v>5</v>
      </c>
      <c r="C31" s="79">
        <f t="shared" si="2"/>
        <v>39</v>
      </c>
      <c r="D31" s="55">
        <f t="shared" si="3"/>
        <v>43006</v>
      </c>
      <c r="E31" s="56">
        <v>28</v>
      </c>
      <c r="F31" s="69"/>
      <c r="G31" s="81"/>
    </row>
    <row r="32" spans="1:7" ht="12.75">
      <c r="A32" s="33">
        <f t="shared" si="0"/>
      </c>
      <c r="B32" s="34">
        <f>IF(E32="","",WEEKDAY(D32))</f>
        <v>6</v>
      </c>
      <c r="C32" s="79">
        <f t="shared" si="2"/>
      </c>
      <c r="D32" s="55">
        <f t="shared" si="3"/>
        <v>43007</v>
      </c>
      <c r="E32" s="56">
        <v>29</v>
      </c>
      <c r="F32" s="69"/>
      <c r="G32" s="81"/>
    </row>
    <row r="33" spans="1:7" ht="12.75">
      <c r="A33" s="33">
        <f t="shared" si="0"/>
      </c>
      <c r="B33" s="34">
        <f>IF(E33="","",WEEKDAY(D33))</f>
        <v>7</v>
      </c>
      <c r="C33" s="84">
        <f t="shared" si="2"/>
      </c>
      <c r="D33" s="85">
        <f t="shared" si="3"/>
        <v>43008</v>
      </c>
      <c r="E33" s="86">
        <v>30</v>
      </c>
      <c r="F33" s="87"/>
      <c r="G33" s="93"/>
    </row>
    <row r="34" spans="4:7" ht="12.75">
      <c r="D34" s="1"/>
      <c r="E34" s="1"/>
      <c r="F34" s="46"/>
      <c r="G34" s="47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</sheetData>
  <sheetProtection/>
  <mergeCells count="2">
    <mergeCell ref="C2:E2"/>
    <mergeCell ref="F2:F3"/>
  </mergeCells>
  <conditionalFormatting sqref="C4:C33">
    <cfRule type="expression" priority="1" dxfId="80" stopIfTrue="1">
      <formula>(B4=1)</formula>
    </cfRule>
  </conditionalFormatting>
  <conditionalFormatting sqref="D4:D33">
    <cfRule type="expression" priority="2" dxfId="2" stopIfTrue="1">
      <formula>OR(B4=1,B4=7)</formula>
    </cfRule>
  </conditionalFormatting>
  <conditionalFormatting sqref="E4:E33">
    <cfRule type="expression" priority="3" dxfId="3" stopIfTrue="1">
      <formula>(A4=1)</formula>
    </cfRule>
    <cfRule type="expression" priority="4" dxfId="2" stopIfTrue="1">
      <formula>OR(B4=1,B4=7)</formula>
    </cfRule>
  </conditionalFormatting>
  <hyperlinks>
    <hyperlink ref="C2:E2" location="'2016'!A1" display="'2016'!A1"/>
  </hyperlinks>
  <printOptions horizontalCentered="1" verticalCentered="1"/>
  <pageMargins left="0" right="0" top="0" bottom="0" header="0" footer="0"/>
  <pageSetup fitToHeight="1" fitToWidth="1"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9"/>
  <sheetViews>
    <sheetView showGridLines="0" zoomScalePageLayoutView="0" workbookViewId="0" topLeftCell="A1">
      <selection activeCell="G12" sqref="G12"/>
    </sheetView>
  </sheetViews>
  <sheetFormatPr defaultColWidth="11.421875" defaultRowHeight="12.75"/>
  <cols>
    <col min="1" max="2" width="0.9921875" style="31" customWidth="1"/>
    <col min="3" max="3" width="4.57421875" style="1" customWidth="1"/>
    <col min="4" max="4" width="9.421875" style="0" customWidth="1"/>
    <col min="5" max="5" width="5.7109375" style="0" customWidth="1"/>
    <col min="6" max="6" width="7.28125" style="0" customWidth="1"/>
    <col min="7" max="7" width="118.00390625" style="0" customWidth="1"/>
    <col min="8" max="8" width="1.7109375" style="0" customWidth="1"/>
  </cols>
  <sheetData>
    <row r="1" spans="1:2" s="1" customFormat="1" ht="9.75" customHeight="1" thickBot="1">
      <c r="A1" s="31"/>
      <c r="B1" s="31"/>
    </row>
    <row r="2" spans="1:8" s="1" customFormat="1" ht="19.5" customHeight="1" thickBot="1">
      <c r="A2" s="31"/>
      <c r="B2" s="32">
        <f>MATCH(5,B4:B10)</f>
        <v>5</v>
      </c>
      <c r="C2" s="357" t="s">
        <v>81</v>
      </c>
      <c r="D2" s="358"/>
      <c r="E2" s="359"/>
      <c r="F2" s="362"/>
      <c r="G2" s="51">
        <f>DATE(Année,E3,1)</f>
        <v>43009</v>
      </c>
      <c r="H2" s="48"/>
    </row>
    <row r="3" spans="1:7" s="36" customFormat="1" ht="9" customHeight="1">
      <c r="A3" s="31"/>
      <c r="B3" s="31"/>
      <c r="C3" s="31"/>
      <c r="D3" s="31">
        <f>Année</f>
        <v>2017</v>
      </c>
      <c r="E3" s="35">
        <v>10</v>
      </c>
      <c r="F3" s="361"/>
      <c r="G3" s="37">
        <f>DATE(Année,1,1)</f>
        <v>42736</v>
      </c>
    </row>
    <row r="4" spans="1:7" ht="13.5" thickBot="1">
      <c r="A4" s="33">
        <f aca="true" t="shared" si="0" ref="A4:A34">IF(COUNTIF(tjf,D4)&gt;0,1,"")</f>
      </c>
      <c r="B4" s="34">
        <f aca="true" t="shared" si="1" ref="B4:B31">WEEKDAY(D4)</f>
        <v>1</v>
      </c>
      <c r="C4" s="74">
        <f aca="true" t="shared" si="2" ref="C4:C34">IF(B4=5,INT((D4-ier-prem)/7)+2,"")</f>
      </c>
      <c r="D4" s="283">
        <f>G2</f>
        <v>43009</v>
      </c>
      <c r="E4" s="284">
        <v>1</v>
      </c>
      <c r="F4" s="285"/>
      <c r="G4" s="286"/>
    </row>
    <row r="5" spans="1:7" ht="12.75">
      <c r="A5" s="33">
        <f t="shared" si="0"/>
      </c>
      <c r="B5" s="34">
        <f t="shared" si="1"/>
        <v>2</v>
      </c>
      <c r="C5" s="79">
        <f t="shared" si="2"/>
      </c>
      <c r="D5" s="53">
        <f aca="true" t="shared" si="3" ref="D5:D34">D4+1</f>
        <v>43010</v>
      </c>
      <c r="E5" s="54">
        <v>2</v>
      </c>
      <c r="F5" s="68"/>
      <c r="G5" s="95"/>
    </row>
    <row r="6" spans="1:7" ht="12.75">
      <c r="A6" s="33">
        <f t="shared" si="0"/>
      </c>
      <c r="B6" s="34">
        <f t="shared" si="1"/>
        <v>3</v>
      </c>
      <c r="C6" s="79">
        <f t="shared" si="2"/>
      </c>
      <c r="D6" s="55">
        <f t="shared" si="3"/>
        <v>43011</v>
      </c>
      <c r="E6" s="56">
        <v>3</v>
      </c>
      <c r="F6" s="65"/>
      <c r="G6" s="81"/>
    </row>
    <row r="7" spans="1:7" ht="12.75">
      <c r="A7" s="33">
        <f t="shared" si="0"/>
      </c>
      <c r="B7" s="34">
        <f t="shared" si="1"/>
        <v>4</v>
      </c>
      <c r="C7" s="79">
        <f t="shared" si="2"/>
      </c>
      <c r="D7" s="55">
        <f t="shared" si="3"/>
        <v>43012</v>
      </c>
      <c r="E7" s="56">
        <v>4</v>
      </c>
      <c r="F7" s="65"/>
      <c r="G7" s="81"/>
    </row>
    <row r="8" spans="1:7" ht="12.75">
      <c r="A8" s="33">
        <f t="shared" si="0"/>
      </c>
      <c r="B8" s="34">
        <f t="shared" si="1"/>
        <v>5</v>
      </c>
      <c r="C8" s="79">
        <f t="shared" si="2"/>
        <v>40</v>
      </c>
      <c r="D8" s="55">
        <f t="shared" si="3"/>
        <v>43013</v>
      </c>
      <c r="E8" s="56">
        <v>5</v>
      </c>
      <c r="F8" s="65"/>
      <c r="G8" s="81"/>
    </row>
    <row r="9" spans="1:7" ht="12.75">
      <c r="A9" s="33">
        <f t="shared" si="0"/>
      </c>
      <c r="B9" s="34">
        <f t="shared" si="1"/>
        <v>6</v>
      </c>
      <c r="C9" s="79">
        <f t="shared" si="2"/>
      </c>
      <c r="D9" s="55">
        <f t="shared" si="3"/>
        <v>43014</v>
      </c>
      <c r="E9" s="56">
        <v>6</v>
      </c>
      <c r="F9" s="65"/>
      <c r="G9" s="81"/>
    </row>
    <row r="10" spans="1:7" ht="12.75">
      <c r="A10" s="33">
        <f t="shared" si="0"/>
      </c>
      <c r="B10" s="34">
        <f t="shared" si="1"/>
        <v>7</v>
      </c>
      <c r="C10" s="79">
        <f t="shared" si="2"/>
      </c>
      <c r="D10" s="55">
        <f t="shared" si="3"/>
        <v>43015</v>
      </c>
      <c r="E10" s="56">
        <v>7</v>
      </c>
      <c r="F10" s="65"/>
      <c r="G10" s="81"/>
    </row>
    <row r="11" spans="1:7" ht="13.5" thickBot="1">
      <c r="A11" s="33">
        <f t="shared" si="0"/>
      </c>
      <c r="B11" s="34">
        <f t="shared" si="1"/>
        <v>1</v>
      </c>
      <c r="C11" s="79">
        <f t="shared" si="2"/>
      </c>
      <c r="D11" s="266">
        <f t="shared" si="3"/>
        <v>43016</v>
      </c>
      <c r="E11" s="267">
        <v>8</v>
      </c>
      <c r="F11" s="270"/>
      <c r="G11" s="269"/>
    </row>
    <row r="12" spans="1:7" ht="12.75">
      <c r="A12" s="33">
        <f t="shared" si="0"/>
      </c>
      <c r="B12" s="34">
        <f t="shared" si="1"/>
        <v>2</v>
      </c>
      <c r="C12" s="79">
        <f t="shared" si="2"/>
      </c>
      <c r="D12" s="53">
        <f t="shared" si="3"/>
        <v>43017</v>
      </c>
      <c r="E12" s="54">
        <v>9</v>
      </c>
      <c r="F12" s="64"/>
      <c r="G12" s="95"/>
    </row>
    <row r="13" spans="1:7" ht="12.75">
      <c r="A13" s="33">
        <f t="shared" si="0"/>
      </c>
      <c r="B13" s="34">
        <f t="shared" si="1"/>
        <v>3</v>
      </c>
      <c r="C13" s="79">
        <f t="shared" si="2"/>
      </c>
      <c r="D13" s="55">
        <f t="shared" si="3"/>
        <v>43018</v>
      </c>
      <c r="E13" s="56">
        <v>10</v>
      </c>
      <c r="F13" s="65"/>
      <c r="G13" s="81"/>
    </row>
    <row r="14" spans="1:7" ht="12.75">
      <c r="A14" s="33">
        <f t="shared" si="0"/>
      </c>
      <c r="B14" s="34">
        <f t="shared" si="1"/>
        <v>4</v>
      </c>
      <c r="C14" s="79">
        <f t="shared" si="2"/>
      </c>
      <c r="D14" s="55">
        <f t="shared" si="3"/>
        <v>43019</v>
      </c>
      <c r="E14" s="56">
        <v>11</v>
      </c>
      <c r="F14" s="65"/>
      <c r="G14" s="81"/>
    </row>
    <row r="15" spans="1:7" ht="12.75">
      <c r="A15" s="33">
        <f t="shared" si="0"/>
      </c>
      <c r="B15" s="34">
        <f t="shared" si="1"/>
        <v>5</v>
      </c>
      <c r="C15" s="79">
        <f t="shared" si="2"/>
        <v>41</v>
      </c>
      <c r="D15" s="162">
        <f t="shared" si="3"/>
        <v>43020</v>
      </c>
      <c r="E15" s="163">
        <v>12</v>
      </c>
      <c r="F15" s="65"/>
      <c r="G15" s="81"/>
    </row>
    <row r="16" spans="1:7" ht="12.75">
      <c r="A16" s="33">
        <f t="shared" si="0"/>
      </c>
      <c r="B16" s="34">
        <f t="shared" si="1"/>
        <v>6</v>
      </c>
      <c r="C16" s="79">
        <f t="shared" si="2"/>
      </c>
      <c r="D16" s="162">
        <f t="shared" si="3"/>
        <v>43021</v>
      </c>
      <c r="E16" s="163">
        <v>13</v>
      </c>
      <c r="F16" s="65"/>
      <c r="G16" s="81"/>
    </row>
    <row r="17" spans="1:7" ht="12.75">
      <c r="A17" s="33">
        <f t="shared" si="0"/>
      </c>
      <c r="B17" s="34">
        <f t="shared" si="1"/>
        <v>7</v>
      </c>
      <c r="C17" s="79">
        <f t="shared" si="2"/>
      </c>
      <c r="D17" s="55">
        <f t="shared" si="3"/>
        <v>43022</v>
      </c>
      <c r="E17" s="56">
        <v>14</v>
      </c>
      <c r="F17" s="65"/>
      <c r="G17" s="81"/>
    </row>
    <row r="18" spans="1:7" ht="13.5" thickBot="1">
      <c r="A18" s="33">
        <f t="shared" si="0"/>
      </c>
      <c r="B18" s="34">
        <f t="shared" si="1"/>
        <v>1</v>
      </c>
      <c r="C18" s="79">
        <f t="shared" si="2"/>
      </c>
      <c r="D18" s="266">
        <f t="shared" si="3"/>
        <v>43023</v>
      </c>
      <c r="E18" s="267">
        <v>15</v>
      </c>
      <c r="F18" s="270"/>
      <c r="G18" s="269"/>
    </row>
    <row r="19" spans="1:7" ht="12.75">
      <c r="A19" s="33">
        <f t="shared" si="0"/>
      </c>
      <c r="B19" s="34">
        <f t="shared" si="1"/>
        <v>2</v>
      </c>
      <c r="C19" s="79">
        <f t="shared" si="2"/>
      </c>
      <c r="D19" s="53">
        <f t="shared" si="3"/>
        <v>43024</v>
      </c>
      <c r="E19" s="54">
        <v>16</v>
      </c>
      <c r="F19" s="64"/>
      <c r="G19" s="95"/>
    </row>
    <row r="20" spans="1:7" ht="12.75">
      <c r="A20" s="33">
        <f t="shared" si="0"/>
      </c>
      <c r="B20" s="34">
        <f t="shared" si="1"/>
        <v>3</v>
      </c>
      <c r="C20" s="79">
        <f t="shared" si="2"/>
      </c>
      <c r="D20" s="55">
        <f t="shared" si="3"/>
        <v>43025</v>
      </c>
      <c r="E20" s="56">
        <v>17</v>
      </c>
      <c r="F20" s="65"/>
      <c r="G20" s="81"/>
    </row>
    <row r="21" spans="1:7" ht="12.75">
      <c r="A21" s="33">
        <f t="shared" si="0"/>
      </c>
      <c r="B21" s="34">
        <f t="shared" si="1"/>
        <v>4</v>
      </c>
      <c r="C21" s="79">
        <f t="shared" si="2"/>
      </c>
      <c r="D21" s="55">
        <f t="shared" si="3"/>
        <v>43026</v>
      </c>
      <c r="E21" s="56">
        <v>18</v>
      </c>
      <c r="F21" s="65"/>
      <c r="G21" s="81"/>
    </row>
    <row r="22" spans="1:7" ht="12.75">
      <c r="A22" s="33">
        <f t="shared" si="0"/>
      </c>
      <c r="B22" s="34">
        <f t="shared" si="1"/>
        <v>5</v>
      </c>
      <c r="C22" s="79">
        <f t="shared" si="2"/>
        <v>42</v>
      </c>
      <c r="D22" s="164">
        <f t="shared" si="3"/>
        <v>43027</v>
      </c>
      <c r="E22" s="165">
        <v>19</v>
      </c>
      <c r="F22" s="166" t="s">
        <v>29</v>
      </c>
      <c r="G22" s="81"/>
    </row>
    <row r="23" spans="1:7" ht="12.75">
      <c r="A23" s="33">
        <f t="shared" si="0"/>
      </c>
      <c r="B23" s="34">
        <f t="shared" si="1"/>
        <v>6</v>
      </c>
      <c r="C23" s="79">
        <f t="shared" si="2"/>
      </c>
      <c r="D23" s="55">
        <f t="shared" si="3"/>
        <v>43028</v>
      </c>
      <c r="E23" s="56">
        <v>20</v>
      </c>
      <c r="F23" s="65"/>
      <c r="G23" s="81"/>
    </row>
    <row r="24" spans="1:7" ht="12.75">
      <c r="A24" s="33">
        <f t="shared" si="0"/>
      </c>
      <c r="B24" s="34">
        <f t="shared" si="1"/>
        <v>7</v>
      </c>
      <c r="C24" s="79">
        <f t="shared" si="2"/>
      </c>
      <c r="D24" s="55">
        <f t="shared" si="3"/>
        <v>43029</v>
      </c>
      <c r="E24" s="56">
        <v>21</v>
      </c>
      <c r="F24" s="65"/>
      <c r="G24" s="81"/>
    </row>
    <row r="25" spans="1:7" ht="13.5" thickBot="1">
      <c r="A25" s="33">
        <f t="shared" si="0"/>
      </c>
      <c r="B25" s="34">
        <f t="shared" si="1"/>
        <v>1</v>
      </c>
      <c r="C25" s="79">
        <f t="shared" si="2"/>
      </c>
      <c r="D25" s="266">
        <f t="shared" si="3"/>
        <v>43030</v>
      </c>
      <c r="E25" s="267">
        <v>22</v>
      </c>
      <c r="F25" s="270"/>
      <c r="G25" s="269"/>
    </row>
    <row r="26" spans="1:7" ht="12.75">
      <c r="A26" s="33">
        <f t="shared" si="0"/>
      </c>
      <c r="B26" s="34">
        <f t="shared" si="1"/>
        <v>2</v>
      </c>
      <c r="C26" s="79">
        <f t="shared" si="2"/>
      </c>
      <c r="D26" s="53">
        <f t="shared" si="3"/>
        <v>43031</v>
      </c>
      <c r="E26" s="54">
        <v>23</v>
      </c>
      <c r="F26" s="64"/>
      <c r="G26" s="95"/>
    </row>
    <row r="27" spans="1:7" ht="12.75">
      <c r="A27" s="33">
        <f t="shared" si="0"/>
      </c>
      <c r="B27" s="34">
        <f t="shared" si="1"/>
        <v>3</v>
      </c>
      <c r="C27" s="79">
        <f t="shared" si="2"/>
      </c>
      <c r="D27" s="291">
        <f t="shared" si="3"/>
        <v>43032</v>
      </c>
      <c r="E27" s="292">
        <v>24</v>
      </c>
      <c r="F27" s="69"/>
      <c r="G27" s="81"/>
    </row>
    <row r="28" spans="1:7" ht="12.75">
      <c r="A28" s="33">
        <f t="shared" si="0"/>
      </c>
      <c r="B28" s="34">
        <f t="shared" si="1"/>
        <v>4</v>
      </c>
      <c r="C28" s="79">
        <f t="shared" si="2"/>
      </c>
      <c r="D28" s="55">
        <f t="shared" si="3"/>
        <v>43033</v>
      </c>
      <c r="E28" s="56">
        <v>25</v>
      </c>
      <c r="F28" s="69"/>
      <c r="G28" s="81"/>
    </row>
    <row r="29" spans="1:7" ht="12.75">
      <c r="A29" s="33">
        <f t="shared" si="0"/>
      </c>
      <c r="B29" s="34">
        <f t="shared" si="1"/>
        <v>5</v>
      </c>
      <c r="C29" s="79">
        <f t="shared" si="2"/>
        <v>43</v>
      </c>
      <c r="D29" s="55">
        <f t="shared" si="3"/>
        <v>43034</v>
      </c>
      <c r="E29" s="56">
        <v>26</v>
      </c>
      <c r="F29" s="69"/>
      <c r="G29" s="81"/>
    </row>
    <row r="30" spans="1:7" ht="12.75">
      <c r="A30" s="33">
        <f t="shared" si="0"/>
      </c>
      <c r="B30" s="34">
        <f t="shared" si="1"/>
        <v>6</v>
      </c>
      <c r="C30" s="79">
        <f t="shared" si="2"/>
      </c>
      <c r="D30" s="55">
        <f t="shared" si="3"/>
        <v>43035</v>
      </c>
      <c r="E30" s="56">
        <v>27</v>
      </c>
      <c r="F30" s="69"/>
      <c r="G30" s="81"/>
    </row>
    <row r="31" spans="1:7" ht="12.75">
      <c r="A31" s="33">
        <f t="shared" si="0"/>
      </c>
      <c r="B31" s="34">
        <f t="shared" si="1"/>
        <v>7</v>
      </c>
      <c r="C31" s="79">
        <f t="shared" si="2"/>
      </c>
      <c r="D31" s="55">
        <f t="shared" si="3"/>
        <v>43036</v>
      </c>
      <c r="E31" s="56">
        <v>28</v>
      </c>
      <c r="F31" s="69"/>
      <c r="G31" s="81"/>
    </row>
    <row r="32" spans="1:7" ht="13.5" thickBot="1">
      <c r="A32" s="33">
        <f t="shared" si="0"/>
      </c>
      <c r="B32" s="34">
        <f>IF(E32="","",WEEKDAY(D32))</f>
        <v>1</v>
      </c>
      <c r="C32" s="79">
        <f t="shared" si="2"/>
      </c>
      <c r="D32" s="266">
        <f t="shared" si="3"/>
        <v>43037</v>
      </c>
      <c r="E32" s="267">
        <v>29</v>
      </c>
      <c r="F32" s="268"/>
      <c r="G32" s="269"/>
    </row>
    <row r="33" spans="1:7" ht="12.75">
      <c r="A33" s="33">
        <f t="shared" si="0"/>
      </c>
      <c r="B33" s="34">
        <f>IF(E33="","",WEEKDAY(D33))</f>
        <v>2</v>
      </c>
      <c r="C33" s="79">
        <f t="shared" si="2"/>
      </c>
      <c r="D33" s="274">
        <f t="shared" si="3"/>
        <v>43038</v>
      </c>
      <c r="E33" s="271">
        <v>30</v>
      </c>
      <c r="F33" s="275"/>
      <c r="G33" s="272"/>
    </row>
    <row r="34" spans="1:7" ht="12.75">
      <c r="A34" s="33">
        <f t="shared" si="0"/>
      </c>
      <c r="B34" s="34">
        <f>IF(E34="","",WEEKDAY(D34))</f>
        <v>3</v>
      </c>
      <c r="C34" s="84">
        <f t="shared" si="2"/>
      </c>
      <c r="D34" s="89">
        <f t="shared" si="3"/>
        <v>43039</v>
      </c>
      <c r="E34" s="90">
        <v>31</v>
      </c>
      <c r="F34" s="91"/>
      <c r="G34" s="92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</sheetData>
  <sheetProtection/>
  <mergeCells count="2">
    <mergeCell ref="C2:E2"/>
    <mergeCell ref="F2:F3"/>
  </mergeCells>
  <conditionalFormatting sqref="C4:C34">
    <cfRule type="expression" priority="1" dxfId="80" stopIfTrue="1">
      <formula>(B4=1)</formula>
    </cfRule>
  </conditionalFormatting>
  <conditionalFormatting sqref="D4:D34">
    <cfRule type="expression" priority="2" dxfId="2" stopIfTrue="1">
      <formula>OR(B4=1,B4=7)</formula>
    </cfRule>
  </conditionalFormatting>
  <conditionalFormatting sqref="E4:E34">
    <cfRule type="expression" priority="3" dxfId="3" stopIfTrue="1">
      <formula>(A4=1)</formula>
    </cfRule>
    <cfRule type="expression" priority="4" dxfId="2" stopIfTrue="1">
      <formula>OR(B4=1,B4=7)</formula>
    </cfRule>
  </conditionalFormatting>
  <hyperlinks>
    <hyperlink ref="C2:E2" location="'2016'!A1" display="'2016'!A1"/>
  </hyperlinks>
  <printOptions horizontalCentered="1" verticalCentered="1"/>
  <pageMargins left="0" right="0" top="0" bottom="0" header="0" footer="0"/>
  <pageSetup fitToHeight="1" fitToWidth="1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8"/>
  <sheetViews>
    <sheetView showGridLines="0" zoomScalePageLayoutView="0" workbookViewId="0" topLeftCell="A1">
      <selection activeCell="G11" sqref="G11"/>
    </sheetView>
  </sheetViews>
  <sheetFormatPr defaultColWidth="11.421875" defaultRowHeight="12.75"/>
  <cols>
    <col min="1" max="2" width="0.9921875" style="31" customWidth="1"/>
    <col min="3" max="3" width="4.57421875" style="1" customWidth="1"/>
    <col min="4" max="4" width="9.421875" style="0" customWidth="1"/>
    <col min="5" max="5" width="5.7109375" style="0" customWidth="1"/>
    <col min="6" max="6" width="7.140625" style="0" customWidth="1"/>
    <col min="7" max="7" width="118.00390625" style="0" customWidth="1"/>
    <col min="8" max="8" width="1.7109375" style="0" customWidth="1"/>
  </cols>
  <sheetData>
    <row r="1" spans="1:2" s="1" customFormat="1" ht="9.75" customHeight="1" thickBot="1">
      <c r="A1" s="31"/>
      <c r="B1" s="31"/>
    </row>
    <row r="2" spans="1:8" s="1" customFormat="1" ht="19.5" customHeight="1" thickBot="1">
      <c r="A2" s="31"/>
      <c r="B2" s="32">
        <f>MATCH(5,B4:B10)</f>
        <v>2</v>
      </c>
      <c r="C2" s="357" t="s">
        <v>81</v>
      </c>
      <c r="D2" s="358"/>
      <c r="E2" s="359"/>
      <c r="F2" s="362"/>
      <c r="G2" s="51">
        <f>DATE(Année,E3,1)</f>
        <v>43040</v>
      </c>
      <c r="H2" s="48"/>
    </row>
    <row r="3" spans="1:7" s="36" customFormat="1" ht="9" customHeight="1" thickBot="1">
      <c r="A3" s="31"/>
      <c r="B3" s="31"/>
      <c r="C3" s="31"/>
      <c r="D3" s="31">
        <f>Année</f>
        <v>2017</v>
      </c>
      <c r="E3" s="35">
        <v>11</v>
      </c>
      <c r="F3" s="361"/>
      <c r="G3" s="37">
        <f>DATE(Année,1,1)</f>
        <v>42736</v>
      </c>
    </row>
    <row r="4" spans="1:7" ht="12.75">
      <c r="A4" s="33">
        <f aca="true" t="shared" si="0" ref="A4:A33">IF(COUNTIF(tjf,D4)&gt;0,1,"")</f>
        <v>1</v>
      </c>
      <c r="B4" s="34">
        <f aca="true" t="shared" si="1" ref="B4:B31">WEEKDAY(D4)</f>
        <v>4</v>
      </c>
      <c r="C4" s="74">
        <f aca="true" t="shared" si="2" ref="C4:C33">IF(B4=5,INT((D4-ier-prem)/7)+2,"")</f>
      </c>
      <c r="D4" s="53">
        <f>G2</f>
        <v>43040</v>
      </c>
      <c r="E4" s="54">
        <v>1</v>
      </c>
      <c r="F4" s="68"/>
      <c r="G4" s="95"/>
    </row>
    <row r="5" spans="1:7" ht="12.75">
      <c r="A5" s="33">
        <f t="shared" si="0"/>
      </c>
      <c r="B5" s="34">
        <f t="shared" si="1"/>
        <v>5</v>
      </c>
      <c r="C5" s="79">
        <f t="shared" si="2"/>
        <v>44</v>
      </c>
      <c r="D5" s="55">
        <f aca="true" t="shared" si="3" ref="D5:D33">D4+1</f>
        <v>43041</v>
      </c>
      <c r="E5" s="56">
        <v>2</v>
      </c>
      <c r="F5" s="69"/>
      <c r="G5" s="81"/>
    </row>
    <row r="6" spans="1:7" ht="12.75">
      <c r="A6" s="33">
        <f t="shared" si="0"/>
      </c>
      <c r="B6" s="34">
        <f t="shared" si="1"/>
        <v>6</v>
      </c>
      <c r="C6" s="79">
        <f t="shared" si="2"/>
      </c>
      <c r="D6" s="55">
        <f t="shared" si="3"/>
        <v>43042</v>
      </c>
      <c r="E6" s="56">
        <v>3</v>
      </c>
      <c r="F6" s="65"/>
      <c r="G6" s="81"/>
    </row>
    <row r="7" spans="1:7" ht="12.75">
      <c r="A7" s="33">
        <f t="shared" si="0"/>
      </c>
      <c r="B7" s="34">
        <f t="shared" si="1"/>
        <v>7</v>
      </c>
      <c r="C7" s="79">
        <f t="shared" si="2"/>
      </c>
      <c r="D7" s="55">
        <f t="shared" si="3"/>
        <v>43043</v>
      </c>
      <c r="E7" s="56">
        <v>4</v>
      </c>
      <c r="F7" s="65"/>
      <c r="G7" s="81"/>
    </row>
    <row r="8" spans="1:7" ht="13.5" thickBot="1">
      <c r="A8" s="33">
        <f t="shared" si="0"/>
      </c>
      <c r="B8" s="34">
        <f t="shared" si="1"/>
        <v>1</v>
      </c>
      <c r="C8" s="79">
        <f t="shared" si="2"/>
      </c>
      <c r="D8" s="266">
        <f t="shared" si="3"/>
        <v>43044</v>
      </c>
      <c r="E8" s="267">
        <v>5</v>
      </c>
      <c r="F8" s="270"/>
      <c r="G8" s="269"/>
    </row>
    <row r="9" spans="1:7" ht="12.75">
      <c r="A9" s="33">
        <f t="shared" si="0"/>
      </c>
      <c r="B9" s="34">
        <f t="shared" si="1"/>
        <v>2</v>
      </c>
      <c r="C9" s="79">
        <f t="shared" si="2"/>
      </c>
      <c r="D9" s="53">
        <f t="shared" si="3"/>
        <v>43045</v>
      </c>
      <c r="E9" s="54">
        <v>6</v>
      </c>
      <c r="F9" s="64"/>
      <c r="G9" s="95"/>
    </row>
    <row r="10" spans="1:7" ht="12.75">
      <c r="A10" s="33">
        <f t="shared" si="0"/>
      </c>
      <c r="B10" s="34">
        <f t="shared" si="1"/>
        <v>3</v>
      </c>
      <c r="C10" s="79">
        <f t="shared" si="2"/>
      </c>
      <c r="D10" s="55">
        <f t="shared" si="3"/>
        <v>43046</v>
      </c>
      <c r="E10" s="56">
        <v>7</v>
      </c>
      <c r="F10" s="65"/>
      <c r="G10" s="81"/>
    </row>
    <row r="11" spans="1:7" ht="12.75">
      <c r="A11" s="33">
        <f t="shared" si="0"/>
      </c>
      <c r="B11" s="34">
        <f t="shared" si="1"/>
        <v>4</v>
      </c>
      <c r="C11" s="79">
        <f t="shared" si="2"/>
      </c>
      <c r="D11" s="55">
        <f t="shared" si="3"/>
        <v>43047</v>
      </c>
      <c r="E11" s="56">
        <v>8</v>
      </c>
      <c r="F11" s="69"/>
      <c r="G11" s="80"/>
    </row>
    <row r="12" spans="1:7" ht="12.75">
      <c r="A12" s="33">
        <f t="shared" si="0"/>
      </c>
      <c r="B12" s="34">
        <f t="shared" si="1"/>
        <v>5</v>
      </c>
      <c r="C12" s="79">
        <f t="shared" si="2"/>
        <v>45</v>
      </c>
      <c r="D12" s="162">
        <f t="shared" si="3"/>
        <v>43048</v>
      </c>
      <c r="E12" s="163">
        <v>9</v>
      </c>
      <c r="F12" s="65"/>
      <c r="G12" s="81"/>
    </row>
    <row r="13" spans="1:7" ht="12.75">
      <c r="A13" s="33">
        <f t="shared" si="0"/>
      </c>
      <c r="B13" s="34">
        <f t="shared" si="1"/>
        <v>6</v>
      </c>
      <c r="C13" s="79">
        <f t="shared" si="2"/>
      </c>
      <c r="D13" s="162">
        <f t="shared" si="3"/>
        <v>43049</v>
      </c>
      <c r="E13" s="163">
        <v>10</v>
      </c>
      <c r="F13" s="65"/>
      <c r="G13" s="81"/>
    </row>
    <row r="14" spans="1:7" ht="12.75">
      <c r="A14" s="33">
        <f t="shared" si="0"/>
        <v>1</v>
      </c>
      <c r="B14" s="34">
        <f t="shared" si="1"/>
        <v>7</v>
      </c>
      <c r="C14" s="79">
        <f t="shared" si="2"/>
      </c>
      <c r="D14" s="55">
        <f t="shared" si="3"/>
        <v>43050</v>
      </c>
      <c r="E14" s="56">
        <v>11</v>
      </c>
      <c r="F14" s="65"/>
      <c r="G14" s="81"/>
    </row>
    <row r="15" spans="1:7" ht="13.5" thickBot="1">
      <c r="A15" s="33">
        <f t="shared" si="0"/>
      </c>
      <c r="B15" s="34">
        <f t="shared" si="1"/>
        <v>1</v>
      </c>
      <c r="C15" s="79">
        <f t="shared" si="2"/>
      </c>
      <c r="D15" s="266">
        <f t="shared" si="3"/>
        <v>43051</v>
      </c>
      <c r="E15" s="267">
        <v>12</v>
      </c>
      <c r="F15" s="270"/>
      <c r="G15" s="269"/>
    </row>
    <row r="16" spans="1:7" ht="12.75">
      <c r="A16" s="33">
        <f t="shared" si="0"/>
      </c>
      <c r="B16" s="34">
        <f t="shared" si="1"/>
        <v>2</v>
      </c>
      <c r="C16" s="79">
        <f t="shared" si="2"/>
      </c>
      <c r="D16" s="53">
        <f t="shared" si="3"/>
        <v>43052</v>
      </c>
      <c r="E16" s="54">
        <v>13</v>
      </c>
      <c r="F16" s="64"/>
      <c r="G16" s="95"/>
    </row>
    <row r="17" spans="1:7" ht="12.75">
      <c r="A17" s="33">
        <f t="shared" si="0"/>
      </c>
      <c r="B17" s="34">
        <f t="shared" si="1"/>
        <v>3</v>
      </c>
      <c r="C17" s="79">
        <f t="shared" si="2"/>
      </c>
      <c r="D17" s="55">
        <f t="shared" si="3"/>
        <v>43053</v>
      </c>
      <c r="E17" s="56">
        <v>14</v>
      </c>
      <c r="F17" s="65"/>
      <c r="G17" s="81"/>
    </row>
    <row r="18" spans="1:7" ht="12.75">
      <c r="A18" s="33">
        <f t="shared" si="0"/>
      </c>
      <c r="B18" s="34">
        <f t="shared" si="1"/>
        <v>4</v>
      </c>
      <c r="C18" s="79">
        <f t="shared" si="2"/>
      </c>
      <c r="D18" s="55">
        <f t="shared" si="3"/>
        <v>43054</v>
      </c>
      <c r="E18" s="56">
        <v>15</v>
      </c>
      <c r="F18" s="65"/>
      <c r="G18" s="81"/>
    </row>
    <row r="19" spans="1:7" ht="12.75">
      <c r="A19" s="33">
        <f t="shared" si="0"/>
      </c>
      <c r="B19" s="34">
        <f t="shared" si="1"/>
        <v>5</v>
      </c>
      <c r="C19" s="79">
        <f t="shared" si="2"/>
        <v>46</v>
      </c>
      <c r="D19" s="55">
        <f t="shared" si="3"/>
        <v>43055</v>
      </c>
      <c r="E19" s="56">
        <v>16</v>
      </c>
      <c r="F19" s="65"/>
      <c r="G19" s="81"/>
    </row>
    <row r="20" spans="1:7" ht="12.75">
      <c r="A20" s="33">
        <f t="shared" si="0"/>
      </c>
      <c r="B20" s="34">
        <f t="shared" si="1"/>
        <v>6</v>
      </c>
      <c r="C20" s="79">
        <f t="shared" si="2"/>
      </c>
      <c r="D20" s="55">
        <f t="shared" si="3"/>
        <v>43056</v>
      </c>
      <c r="E20" s="56">
        <v>17</v>
      </c>
      <c r="F20" s="65"/>
      <c r="G20" s="81"/>
    </row>
    <row r="21" spans="1:7" ht="12.75">
      <c r="A21" s="33">
        <f t="shared" si="0"/>
      </c>
      <c r="B21" s="34">
        <f t="shared" si="1"/>
        <v>7</v>
      </c>
      <c r="C21" s="79">
        <f t="shared" si="2"/>
      </c>
      <c r="D21" s="55">
        <f t="shared" si="3"/>
        <v>43057</v>
      </c>
      <c r="E21" s="56">
        <v>18</v>
      </c>
      <c r="F21" s="65"/>
      <c r="G21" s="81"/>
    </row>
    <row r="22" spans="1:7" ht="13.5" thickBot="1">
      <c r="A22" s="33">
        <f t="shared" si="0"/>
      </c>
      <c r="B22" s="34">
        <f t="shared" si="1"/>
        <v>1</v>
      </c>
      <c r="C22" s="79">
        <f t="shared" si="2"/>
      </c>
      <c r="D22" s="266">
        <f t="shared" si="3"/>
        <v>43058</v>
      </c>
      <c r="E22" s="267">
        <v>19</v>
      </c>
      <c r="F22" s="270"/>
      <c r="G22" s="269"/>
    </row>
    <row r="23" spans="1:7" ht="12.75">
      <c r="A23" s="33">
        <f t="shared" si="0"/>
      </c>
      <c r="B23" s="34">
        <f t="shared" si="1"/>
        <v>2</v>
      </c>
      <c r="C23" s="79">
        <f t="shared" si="2"/>
      </c>
      <c r="D23" s="53">
        <f t="shared" si="3"/>
        <v>43059</v>
      </c>
      <c r="E23" s="54">
        <v>20</v>
      </c>
      <c r="F23" s="64"/>
      <c r="G23" s="95"/>
    </row>
    <row r="24" spans="1:7" ht="12.75">
      <c r="A24" s="33">
        <f t="shared" si="0"/>
      </c>
      <c r="B24" s="34">
        <f t="shared" si="1"/>
        <v>3</v>
      </c>
      <c r="C24" s="79">
        <f t="shared" si="2"/>
      </c>
      <c r="D24" s="291">
        <f t="shared" si="3"/>
        <v>43060</v>
      </c>
      <c r="E24" s="292">
        <v>21</v>
      </c>
      <c r="F24" s="65"/>
      <c r="G24" s="81"/>
    </row>
    <row r="25" spans="1:7" ht="12.75">
      <c r="A25" s="33">
        <f t="shared" si="0"/>
      </c>
      <c r="B25" s="34">
        <f t="shared" si="1"/>
        <v>4</v>
      </c>
      <c r="C25" s="79">
        <f t="shared" si="2"/>
      </c>
      <c r="D25" s="55">
        <f t="shared" si="3"/>
        <v>43061</v>
      </c>
      <c r="E25" s="56">
        <v>22</v>
      </c>
      <c r="F25" s="65"/>
      <c r="G25" s="81"/>
    </row>
    <row r="26" spans="1:7" ht="12.75">
      <c r="A26" s="33">
        <f t="shared" si="0"/>
      </c>
      <c r="B26" s="34">
        <f t="shared" si="1"/>
        <v>5</v>
      </c>
      <c r="C26" s="79">
        <f t="shared" si="2"/>
        <v>47</v>
      </c>
      <c r="D26" s="55">
        <f t="shared" si="3"/>
        <v>43062</v>
      </c>
      <c r="E26" s="56">
        <v>23</v>
      </c>
      <c r="F26" s="65"/>
      <c r="G26" s="81"/>
    </row>
    <row r="27" spans="1:7" ht="12.75">
      <c r="A27" s="33">
        <f t="shared" si="0"/>
      </c>
      <c r="B27" s="34">
        <f t="shared" si="1"/>
        <v>6</v>
      </c>
      <c r="C27" s="79">
        <f t="shared" si="2"/>
      </c>
      <c r="D27" s="55">
        <f t="shared" si="3"/>
        <v>43063</v>
      </c>
      <c r="E27" s="56">
        <v>24</v>
      </c>
      <c r="F27" s="69"/>
      <c r="G27" s="81"/>
    </row>
    <row r="28" spans="1:7" ht="12.75">
      <c r="A28" s="33">
        <f t="shared" si="0"/>
      </c>
      <c r="B28" s="34">
        <f t="shared" si="1"/>
        <v>7</v>
      </c>
      <c r="C28" s="79">
        <f t="shared" si="2"/>
      </c>
      <c r="D28" s="55">
        <f t="shared" si="3"/>
        <v>43064</v>
      </c>
      <c r="E28" s="56">
        <v>25</v>
      </c>
      <c r="F28" s="65"/>
      <c r="G28" s="81"/>
    </row>
    <row r="29" spans="1:7" ht="13.5" thickBot="1">
      <c r="A29" s="33">
        <f t="shared" si="0"/>
      </c>
      <c r="B29" s="34">
        <f t="shared" si="1"/>
        <v>1</v>
      </c>
      <c r="C29" s="79">
        <f t="shared" si="2"/>
      </c>
      <c r="D29" s="266">
        <f t="shared" si="3"/>
        <v>43065</v>
      </c>
      <c r="E29" s="267">
        <v>26</v>
      </c>
      <c r="F29" s="270"/>
      <c r="G29" s="269"/>
    </row>
    <row r="30" spans="1:7" ht="12.75">
      <c r="A30" s="33">
        <f t="shared" si="0"/>
      </c>
      <c r="B30" s="34">
        <f t="shared" si="1"/>
        <v>2</v>
      </c>
      <c r="C30" s="79">
        <f t="shared" si="2"/>
      </c>
      <c r="D30" s="53">
        <f t="shared" si="3"/>
        <v>43066</v>
      </c>
      <c r="E30" s="54">
        <v>27</v>
      </c>
      <c r="F30" s="68"/>
      <c r="G30" s="95"/>
    </row>
    <row r="31" spans="1:7" ht="12.75">
      <c r="A31" s="33">
        <f t="shared" si="0"/>
      </c>
      <c r="B31" s="34">
        <f t="shared" si="1"/>
        <v>3</v>
      </c>
      <c r="C31" s="79">
        <f t="shared" si="2"/>
      </c>
      <c r="D31" s="227">
        <f t="shared" si="3"/>
        <v>43067</v>
      </c>
      <c r="E31" s="228">
        <v>28</v>
      </c>
      <c r="F31" s="254"/>
      <c r="G31" s="229"/>
    </row>
    <row r="32" spans="1:7" ht="12.75">
      <c r="A32" s="33">
        <f t="shared" si="0"/>
      </c>
      <c r="B32" s="34">
        <f>IF(E32="","",WEEKDAY(D32))</f>
        <v>4</v>
      </c>
      <c r="C32" s="79">
        <f t="shared" si="2"/>
      </c>
      <c r="D32" s="55">
        <f t="shared" si="3"/>
        <v>43068</v>
      </c>
      <c r="E32" s="56">
        <v>29</v>
      </c>
      <c r="F32" s="69"/>
      <c r="G32" s="81"/>
    </row>
    <row r="33" spans="1:7" ht="12.75">
      <c r="A33" s="33">
        <f t="shared" si="0"/>
      </c>
      <c r="B33" s="34">
        <f>IF(E33="","",WEEKDAY(D33))</f>
        <v>5</v>
      </c>
      <c r="C33" s="84">
        <f t="shared" si="2"/>
        <v>48</v>
      </c>
      <c r="D33" s="85">
        <f t="shared" si="3"/>
        <v>43069</v>
      </c>
      <c r="E33" s="86">
        <v>30</v>
      </c>
      <c r="F33" s="87"/>
      <c r="G33" s="88"/>
    </row>
    <row r="34" spans="4:7" ht="12.75">
      <c r="D34" s="1"/>
      <c r="E34" s="1"/>
      <c r="F34" s="45"/>
      <c r="G34" s="45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</sheetData>
  <sheetProtection/>
  <mergeCells count="2">
    <mergeCell ref="C2:E2"/>
    <mergeCell ref="F2:F3"/>
  </mergeCells>
  <conditionalFormatting sqref="C4:C33">
    <cfRule type="expression" priority="1" dxfId="80" stopIfTrue="1">
      <formula>(B4=1)</formula>
    </cfRule>
  </conditionalFormatting>
  <conditionalFormatting sqref="D4:D33">
    <cfRule type="expression" priority="2" dxfId="2" stopIfTrue="1">
      <formula>OR(B4=1,B4=7)</formula>
    </cfRule>
  </conditionalFormatting>
  <conditionalFormatting sqref="E4:E33">
    <cfRule type="expression" priority="3" dxfId="3" stopIfTrue="1">
      <formula>(A4=1)</formula>
    </cfRule>
    <cfRule type="expression" priority="4" dxfId="2" stopIfTrue="1">
      <formula>OR(B4=1,B4=7)</formula>
    </cfRule>
  </conditionalFormatting>
  <hyperlinks>
    <hyperlink ref="C2:E2" location="'2016'!A1" display="'2016'!A1"/>
  </hyperlinks>
  <printOptions horizontalCentered="1" verticalCentered="1"/>
  <pageMargins left="0" right="0" top="0" bottom="0" header="0" footer="0"/>
  <pageSetup fitToHeight="1" fitToWidth="1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9"/>
  <sheetViews>
    <sheetView showGridLines="0" zoomScalePageLayoutView="0" workbookViewId="0" topLeftCell="A1">
      <selection activeCell="G11" sqref="G11"/>
    </sheetView>
  </sheetViews>
  <sheetFormatPr defaultColWidth="11.421875" defaultRowHeight="12.75"/>
  <cols>
    <col min="1" max="2" width="0.9921875" style="31" customWidth="1"/>
    <col min="3" max="3" width="4.57421875" style="1" customWidth="1"/>
    <col min="4" max="4" width="9.421875" style="0" customWidth="1"/>
    <col min="5" max="5" width="5.7109375" style="0" customWidth="1"/>
    <col min="6" max="6" width="8.28125" style="0" customWidth="1"/>
    <col min="7" max="7" width="118.00390625" style="0" customWidth="1"/>
    <col min="8" max="8" width="1.7109375" style="0" customWidth="1"/>
  </cols>
  <sheetData>
    <row r="1" spans="1:2" s="1" customFormat="1" ht="9.75" customHeight="1" thickBot="1">
      <c r="A1" s="31"/>
      <c r="B1" s="31"/>
    </row>
    <row r="2" spans="1:8" s="1" customFormat="1" ht="19.5" customHeight="1" thickBot="1">
      <c r="A2" s="31"/>
      <c r="B2" s="32">
        <f>MATCH(5,B4:B10)</f>
        <v>7</v>
      </c>
      <c r="C2" s="357" t="s">
        <v>81</v>
      </c>
      <c r="D2" s="358"/>
      <c r="E2" s="359"/>
      <c r="F2" s="362"/>
      <c r="G2" s="51">
        <f>DATE(Année,E3,1)</f>
        <v>43070</v>
      </c>
      <c r="H2" s="48"/>
    </row>
    <row r="3" spans="1:7" s="36" customFormat="1" ht="9" customHeight="1">
      <c r="A3" s="31"/>
      <c r="B3" s="31"/>
      <c r="C3" s="31"/>
      <c r="D3" s="31">
        <f>Année</f>
        <v>2017</v>
      </c>
      <c r="E3" s="35">
        <v>12</v>
      </c>
      <c r="F3" s="361"/>
      <c r="G3" s="37">
        <f>DATE(Année,1,1)</f>
        <v>42736</v>
      </c>
    </row>
    <row r="4" spans="1:7" ht="12.75">
      <c r="A4" s="33">
        <f aca="true" t="shared" si="0" ref="A4:A34">IF(COUNTIF(tjf,D4)&gt;0,1,"")</f>
      </c>
      <c r="B4" s="34">
        <f aca="true" t="shared" si="1" ref="B4:B31">WEEKDAY(D4)</f>
        <v>6</v>
      </c>
      <c r="C4" s="74">
        <f aca="true" t="shared" si="2" ref="C4:C34">IF(B4=5,INT((D4-ier-prem)/7)+2,"")</f>
      </c>
      <c r="D4" s="75">
        <f>G2</f>
        <v>43070</v>
      </c>
      <c r="E4" s="76">
        <v>1</v>
      </c>
      <c r="F4" s="77"/>
      <c r="G4" s="78"/>
    </row>
    <row r="5" spans="1:7" ht="12.75">
      <c r="A5" s="33">
        <f t="shared" si="0"/>
      </c>
      <c r="B5" s="34">
        <f t="shared" si="1"/>
        <v>7</v>
      </c>
      <c r="C5" s="79">
        <f t="shared" si="2"/>
      </c>
      <c r="D5" s="55">
        <f aca="true" t="shared" si="3" ref="D5:D34">D4+1</f>
        <v>43071</v>
      </c>
      <c r="E5" s="56">
        <v>2</v>
      </c>
      <c r="F5" s="69"/>
      <c r="G5" s="80"/>
    </row>
    <row r="6" spans="1:7" ht="13.5" thickBot="1">
      <c r="A6" s="33">
        <f t="shared" si="0"/>
      </c>
      <c r="B6" s="34">
        <f t="shared" si="1"/>
        <v>1</v>
      </c>
      <c r="C6" s="79">
        <f t="shared" si="2"/>
      </c>
      <c r="D6" s="266">
        <f t="shared" si="3"/>
        <v>43072</v>
      </c>
      <c r="E6" s="267">
        <v>3</v>
      </c>
      <c r="F6" s="270"/>
      <c r="G6" s="269"/>
    </row>
    <row r="7" spans="1:7" ht="12.75">
      <c r="A7" s="33">
        <f t="shared" si="0"/>
      </c>
      <c r="B7" s="34">
        <f t="shared" si="1"/>
        <v>2</v>
      </c>
      <c r="C7" s="79">
        <f t="shared" si="2"/>
      </c>
      <c r="D7" s="53">
        <f t="shared" si="3"/>
        <v>43073</v>
      </c>
      <c r="E7" s="54">
        <v>4</v>
      </c>
      <c r="F7" s="64"/>
      <c r="G7" s="95"/>
    </row>
    <row r="8" spans="1:7" ht="12.75">
      <c r="A8" s="33">
        <f t="shared" si="0"/>
      </c>
      <c r="B8" s="34">
        <f t="shared" si="1"/>
        <v>3</v>
      </c>
      <c r="C8" s="79">
        <f t="shared" si="2"/>
      </c>
      <c r="D8" s="55">
        <f t="shared" si="3"/>
        <v>43074</v>
      </c>
      <c r="E8" s="56">
        <v>5</v>
      </c>
      <c r="F8" s="65"/>
      <c r="G8" s="81"/>
    </row>
    <row r="9" spans="1:7" ht="12.75">
      <c r="A9" s="33">
        <f t="shared" si="0"/>
      </c>
      <c r="B9" s="34">
        <f t="shared" si="1"/>
        <v>4</v>
      </c>
      <c r="C9" s="79">
        <f t="shared" si="2"/>
      </c>
      <c r="D9" s="55">
        <f t="shared" si="3"/>
        <v>43075</v>
      </c>
      <c r="E9" s="56">
        <v>6</v>
      </c>
      <c r="F9" s="65"/>
      <c r="G9" s="81"/>
    </row>
    <row r="10" spans="1:7" ht="12.75">
      <c r="A10" s="33">
        <f t="shared" si="0"/>
      </c>
      <c r="B10" s="34">
        <f t="shared" si="1"/>
        <v>5</v>
      </c>
      <c r="C10" s="79">
        <f t="shared" si="2"/>
        <v>49</v>
      </c>
      <c r="D10" s="55">
        <f t="shared" si="3"/>
        <v>43076</v>
      </c>
      <c r="E10" s="56">
        <v>7</v>
      </c>
      <c r="F10" s="65"/>
      <c r="G10" s="81"/>
    </row>
    <row r="11" spans="1:7" ht="12.75">
      <c r="A11" s="33">
        <f t="shared" si="0"/>
      </c>
      <c r="B11" s="34">
        <f t="shared" si="1"/>
        <v>6</v>
      </c>
      <c r="C11" s="79">
        <f t="shared" si="2"/>
      </c>
      <c r="D11" s="55">
        <f t="shared" si="3"/>
        <v>43077</v>
      </c>
      <c r="E11" s="56">
        <v>8</v>
      </c>
      <c r="F11" s="65"/>
      <c r="G11" s="81"/>
    </row>
    <row r="12" spans="1:7" ht="12.75">
      <c r="A12" s="33">
        <f t="shared" si="0"/>
      </c>
      <c r="B12" s="34">
        <f t="shared" si="1"/>
        <v>7</v>
      </c>
      <c r="C12" s="79">
        <f t="shared" si="2"/>
      </c>
      <c r="D12" s="55">
        <f t="shared" si="3"/>
        <v>43078</v>
      </c>
      <c r="E12" s="56">
        <v>9</v>
      </c>
      <c r="F12" s="65"/>
      <c r="G12" s="81"/>
    </row>
    <row r="13" spans="1:7" ht="13.5" thickBot="1">
      <c r="A13" s="33">
        <f t="shared" si="0"/>
      </c>
      <c r="B13" s="34">
        <f t="shared" si="1"/>
        <v>1</v>
      </c>
      <c r="C13" s="79">
        <f t="shared" si="2"/>
      </c>
      <c r="D13" s="266">
        <f t="shared" si="3"/>
        <v>43079</v>
      </c>
      <c r="E13" s="267">
        <v>10</v>
      </c>
      <c r="F13" s="270"/>
      <c r="G13" s="269"/>
    </row>
    <row r="14" spans="1:7" ht="12.75">
      <c r="A14" s="33">
        <f t="shared" si="0"/>
      </c>
      <c r="B14" s="34">
        <f t="shared" si="1"/>
        <v>2</v>
      </c>
      <c r="C14" s="79">
        <f t="shared" si="2"/>
      </c>
      <c r="D14" s="53">
        <f t="shared" si="3"/>
        <v>43080</v>
      </c>
      <c r="E14" s="54">
        <v>11</v>
      </c>
      <c r="F14" s="64"/>
      <c r="G14" s="95"/>
    </row>
    <row r="15" spans="1:7" ht="12.75">
      <c r="A15" s="33">
        <f t="shared" si="0"/>
      </c>
      <c r="B15" s="34">
        <f t="shared" si="1"/>
        <v>3</v>
      </c>
      <c r="C15" s="79">
        <f t="shared" si="2"/>
      </c>
      <c r="D15" s="55">
        <f t="shared" si="3"/>
        <v>43081</v>
      </c>
      <c r="E15" s="56">
        <v>12</v>
      </c>
      <c r="F15" s="65"/>
      <c r="G15" s="81"/>
    </row>
    <row r="16" spans="1:7" ht="12.75">
      <c r="A16" s="33">
        <f t="shared" si="0"/>
      </c>
      <c r="B16" s="34">
        <f t="shared" si="1"/>
        <v>4</v>
      </c>
      <c r="C16" s="79">
        <f t="shared" si="2"/>
      </c>
      <c r="D16" s="55">
        <f t="shared" si="3"/>
        <v>43082</v>
      </c>
      <c r="E16" s="56">
        <v>13</v>
      </c>
      <c r="F16" s="65"/>
      <c r="G16" s="81"/>
    </row>
    <row r="17" spans="1:7" ht="12.75">
      <c r="A17" s="33">
        <f t="shared" si="0"/>
      </c>
      <c r="B17" s="34">
        <f t="shared" si="1"/>
        <v>5</v>
      </c>
      <c r="C17" s="79">
        <f t="shared" si="2"/>
        <v>50</v>
      </c>
      <c r="D17" s="162">
        <f t="shared" si="3"/>
        <v>43083</v>
      </c>
      <c r="E17" s="163">
        <v>14</v>
      </c>
      <c r="F17" s="65"/>
      <c r="G17" s="81"/>
    </row>
    <row r="18" spans="1:7" ht="12.75">
      <c r="A18" s="33">
        <f t="shared" si="0"/>
      </c>
      <c r="B18" s="34">
        <f t="shared" si="1"/>
        <v>6</v>
      </c>
      <c r="C18" s="79">
        <f t="shared" si="2"/>
      </c>
      <c r="D18" s="162">
        <f t="shared" si="3"/>
        <v>43084</v>
      </c>
      <c r="E18" s="163">
        <v>15</v>
      </c>
      <c r="F18" s="65"/>
      <c r="G18" s="81"/>
    </row>
    <row r="19" spans="1:7" ht="12.75">
      <c r="A19" s="33">
        <f t="shared" si="0"/>
      </c>
      <c r="B19" s="34">
        <f t="shared" si="1"/>
        <v>7</v>
      </c>
      <c r="C19" s="79">
        <f t="shared" si="2"/>
      </c>
      <c r="D19" s="55">
        <f t="shared" si="3"/>
        <v>43085</v>
      </c>
      <c r="E19" s="56">
        <v>16</v>
      </c>
      <c r="F19" s="65"/>
      <c r="G19" s="81"/>
    </row>
    <row r="20" spans="1:7" ht="13.5" thickBot="1">
      <c r="A20" s="33">
        <f t="shared" si="0"/>
      </c>
      <c r="B20" s="34">
        <f t="shared" si="1"/>
        <v>1</v>
      </c>
      <c r="C20" s="79">
        <f t="shared" si="2"/>
      </c>
      <c r="D20" s="266">
        <f t="shared" si="3"/>
        <v>43086</v>
      </c>
      <c r="E20" s="267">
        <v>17</v>
      </c>
      <c r="F20" s="270"/>
      <c r="G20" s="269"/>
    </row>
    <row r="21" spans="1:7" ht="12.75">
      <c r="A21" s="33">
        <f t="shared" si="0"/>
      </c>
      <c r="B21" s="34">
        <f t="shared" si="1"/>
        <v>2</v>
      </c>
      <c r="C21" s="79">
        <f t="shared" si="2"/>
      </c>
      <c r="D21" s="53">
        <f t="shared" si="3"/>
        <v>43087</v>
      </c>
      <c r="E21" s="54">
        <v>18</v>
      </c>
      <c r="F21" s="64"/>
      <c r="G21" s="95"/>
    </row>
    <row r="22" spans="1:7" ht="12.75">
      <c r="A22" s="33">
        <f t="shared" si="0"/>
      </c>
      <c r="B22" s="34">
        <f t="shared" si="1"/>
        <v>3</v>
      </c>
      <c r="C22" s="79">
        <f t="shared" si="2"/>
      </c>
      <c r="D22" s="55">
        <f t="shared" si="3"/>
        <v>43088</v>
      </c>
      <c r="E22" s="56">
        <v>19</v>
      </c>
      <c r="F22" s="65"/>
      <c r="G22" s="81"/>
    </row>
    <row r="23" spans="1:7" ht="12.75">
      <c r="A23" s="33">
        <f t="shared" si="0"/>
      </c>
      <c r="B23" s="34">
        <f t="shared" si="1"/>
        <v>4</v>
      </c>
      <c r="C23" s="79">
        <f t="shared" si="2"/>
      </c>
      <c r="D23" s="55">
        <f t="shared" si="3"/>
        <v>43089</v>
      </c>
      <c r="E23" s="56">
        <v>20</v>
      </c>
      <c r="F23" s="65"/>
      <c r="G23" s="81"/>
    </row>
    <row r="24" spans="1:7" ht="12.75">
      <c r="A24" s="33">
        <f t="shared" si="0"/>
      </c>
      <c r="B24" s="34">
        <f t="shared" si="1"/>
        <v>5</v>
      </c>
      <c r="C24" s="79">
        <f t="shared" si="2"/>
        <v>51</v>
      </c>
      <c r="D24" s="164">
        <f t="shared" si="3"/>
        <v>43090</v>
      </c>
      <c r="E24" s="165">
        <v>21</v>
      </c>
      <c r="F24" s="166" t="s">
        <v>29</v>
      </c>
      <c r="G24" s="81"/>
    </row>
    <row r="25" spans="1:7" ht="12.75">
      <c r="A25" s="33">
        <f t="shared" si="0"/>
      </c>
      <c r="B25" s="34">
        <f t="shared" si="1"/>
        <v>6</v>
      </c>
      <c r="C25" s="79">
        <f t="shared" si="2"/>
      </c>
      <c r="D25" s="55">
        <f t="shared" si="3"/>
        <v>43091</v>
      </c>
      <c r="E25" s="56">
        <v>22</v>
      </c>
      <c r="F25" s="65"/>
      <c r="G25" s="81"/>
    </row>
    <row r="26" spans="1:7" ht="12.75">
      <c r="A26" s="33">
        <f t="shared" si="0"/>
      </c>
      <c r="B26" s="34">
        <f t="shared" si="1"/>
        <v>7</v>
      </c>
      <c r="C26" s="79">
        <f t="shared" si="2"/>
      </c>
      <c r="D26" s="55">
        <f t="shared" si="3"/>
        <v>43092</v>
      </c>
      <c r="E26" s="56">
        <v>23</v>
      </c>
      <c r="F26" s="65"/>
      <c r="G26" s="81"/>
    </row>
    <row r="27" spans="1:7" ht="13.5" thickBot="1">
      <c r="A27" s="33">
        <f t="shared" si="0"/>
      </c>
      <c r="B27" s="34">
        <f t="shared" si="1"/>
        <v>1</v>
      </c>
      <c r="C27" s="79">
        <f t="shared" si="2"/>
      </c>
      <c r="D27" s="266">
        <f t="shared" si="3"/>
        <v>43093</v>
      </c>
      <c r="E27" s="267">
        <v>24</v>
      </c>
      <c r="F27" s="268"/>
      <c r="G27" s="269"/>
    </row>
    <row r="28" spans="1:7" ht="12.75">
      <c r="A28" s="33">
        <f t="shared" si="0"/>
        <v>1</v>
      </c>
      <c r="B28" s="34">
        <f t="shared" si="1"/>
        <v>2</v>
      </c>
      <c r="C28" s="79">
        <f t="shared" si="2"/>
      </c>
      <c r="D28" s="53">
        <f t="shared" si="3"/>
        <v>43094</v>
      </c>
      <c r="E28" s="54">
        <v>25</v>
      </c>
      <c r="F28" s="68"/>
      <c r="G28" s="95"/>
    </row>
    <row r="29" spans="1:7" ht="12.75">
      <c r="A29" s="33">
        <f t="shared" si="0"/>
      </c>
      <c r="B29" s="34">
        <f t="shared" si="1"/>
        <v>3</v>
      </c>
      <c r="C29" s="79">
        <f t="shared" si="2"/>
      </c>
      <c r="D29" s="227">
        <f t="shared" si="3"/>
        <v>43095</v>
      </c>
      <c r="E29" s="228">
        <v>26</v>
      </c>
      <c r="F29" s="254"/>
      <c r="G29" s="229"/>
    </row>
    <row r="30" spans="1:7" ht="12.75">
      <c r="A30" s="33">
        <f t="shared" si="0"/>
      </c>
      <c r="B30" s="34">
        <f t="shared" si="1"/>
        <v>4</v>
      </c>
      <c r="C30" s="79">
        <f t="shared" si="2"/>
      </c>
      <c r="D30" s="55">
        <f t="shared" si="3"/>
        <v>43096</v>
      </c>
      <c r="E30" s="56">
        <v>27</v>
      </c>
      <c r="F30" s="69"/>
      <c r="G30" s="81"/>
    </row>
    <row r="31" spans="1:7" ht="12.75">
      <c r="A31" s="33">
        <f t="shared" si="0"/>
      </c>
      <c r="B31" s="34">
        <f t="shared" si="1"/>
        <v>5</v>
      </c>
      <c r="C31" s="79">
        <f t="shared" si="2"/>
        <v>52</v>
      </c>
      <c r="D31" s="55">
        <f t="shared" si="3"/>
        <v>43097</v>
      </c>
      <c r="E31" s="56">
        <v>28</v>
      </c>
      <c r="F31" s="69"/>
      <c r="G31" s="81"/>
    </row>
    <row r="32" spans="1:7" ht="12.75">
      <c r="A32" s="33">
        <f t="shared" si="0"/>
      </c>
      <c r="B32" s="34">
        <f>IF(E32="","",WEEKDAY(D32))</f>
        <v>6</v>
      </c>
      <c r="C32" s="79">
        <f t="shared" si="2"/>
      </c>
      <c r="D32" s="55">
        <f t="shared" si="3"/>
        <v>43098</v>
      </c>
      <c r="E32" s="56">
        <v>29</v>
      </c>
      <c r="F32" s="69"/>
      <c r="G32" s="81"/>
    </row>
    <row r="33" spans="1:7" ht="12.75">
      <c r="A33" s="33">
        <f t="shared" si="0"/>
      </c>
      <c r="B33" s="34">
        <f>IF(E33="","",WEEKDAY(D33))</f>
        <v>7</v>
      </c>
      <c r="C33" s="79">
        <f t="shared" si="2"/>
      </c>
      <c r="D33" s="55">
        <f t="shared" si="3"/>
        <v>43099</v>
      </c>
      <c r="E33" s="56">
        <v>30</v>
      </c>
      <c r="F33" s="69"/>
      <c r="G33" s="81"/>
    </row>
    <row r="34" spans="1:7" ht="12.75">
      <c r="A34" s="33">
        <f t="shared" si="0"/>
      </c>
      <c r="B34" s="34">
        <f>IF(E34="","",WEEKDAY(D34))</f>
        <v>1</v>
      </c>
      <c r="C34" s="84">
        <f t="shared" si="2"/>
      </c>
      <c r="D34" s="85">
        <f t="shared" si="3"/>
        <v>43100</v>
      </c>
      <c r="E34" s="86">
        <v>31</v>
      </c>
      <c r="F34" s="87"/>
      <c r="G34" s="88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</sheetData>
  <sheetProtection/>
  <mergeCells count="2">
    <mergeCell ref="C2:E2"/>
    <mergeCell ref="F2:F3"/>
  </mergeCells>
  <conditionalFormatting sqref="C4:C34">
    <cfRule type="expression" priority="1" dxfId="80" stopIfTrue="1">
      <formula>(B4=1)</formula>
    </cfRule>
  </conditionalFormatting>
  <conditionalFormatting sqref="D4:D34">
    <cfRule type="expression" priority="2" dxfId="2" stopIfTrue="1">
      <formula>OR(B4=1,B4=7)</formula>
    </cfRule>
  </conditionalFormatting>
  <conditionalFormatting sqref="E4:E34">
    <cfRule type="expression" priority="3" dxfId="3" stopIfTrue="1">
      <formula>(A4=1)</formula>
    </cfRule>
    <cfRule type="expression" priority="4" dxfId="2" stopIfTrue="1">
      <formula>OR(B4=1,B4=7)</formula>
    </cfRule>
  </conditionalFormatting>
  <hyperlinks>
    <hyperlink ref="C2:E2" location="'2016'!A1" display="'2016'!A1"/>
  </hyperlinks>
  <printOptions horizontalCentered="1" verticalCentered="1"/>
  <pageMargins left="0" right="0" top="0" bottom="0" header="0" footer="0"/>
  <pageSetup fitToHeight="1" fitToWidth="1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2:E34"/>
  <sheetViews>
    <sheetView showGridLines="0" showRowColHeaders="0" zoomScale="65" zoomScaleNormal="65" zoomScalePageLayoutView="0" workbookViewId="0" topLeftCell="A1">
      <selection activeCell="G17" sqref="G17"/>
    </sheetView>
  </sheetViews>
  <sheetFormatPr defaultColWidth="11.421875" defaultRowHeight="12.75"/>
  <cols>
    <col min="1" max="1" width="11.421875" style="1" customWidth="1"/>
    <col min="2" max="2" width="39.28125" style="11" customWidth="1"/>
    <col min="3" max="3" width="73.28125" style="11" bestFit="1" customWidth="1"/>
    <col min="4" max="4" width="21.7109375" style="1" bestFit="1" customWidth="1"/>
    <col min="5" max="5" width="23.00390625" style="1" customWidth="1"/>
    <col min="6" max="16384" width="11.421875" style="1" customWidth="1"/>
  </cols>
  <sheetData>
    <row r="1" ht="19.5" customHeight="1" thickBot="1"/>
    <row r="2" spans="2:3" s="2" customFormat="1" ht="54" customHeight="1" thickBot="1">
      <c r="B2" s="364" t="str">
        <f>CONCATENATE("Calcul des jours fériés de  ",Année)</f>
        <v>Calcul des jours fériés de  2017</v>
      </c>
      <c r="C2" s="365"/>
    </row>
    <row r="3" spans="2:4" s="8" customFormat="1" ht="19.5" customHeight="1" thickBot="1">
      <c r="B3" s="16"/>
      <c r="C3" s="16"/>
      <c r="D3" s="17"/>
    </row>
    <row r="4" spans="2:3" s="8" customFormat="1" ht="34.5" customHeight="1" thickBot="1">
      <c r="B4" s="366" t="s">
        <v>0</v>
      </c>
      <c r="C4" s="367"/>
    </row>
    <row r="5" spans="1:5" s="8" customFormat="1" ht="39.75" customHeight="1">
      <c r="A5" s="21">
        <f>WEEKDAY(C5)</f>
        <v>1</v>
      </c>
      <c r="B5" s="22" t="s">
        <v>1</v>
      </c>
      <c r="C5" s="23">
        <f>DATE(Année,1,1)</f>
        <v>42736</v>
      </c>
      <c r="E5" s="25">
        <f>Année</f>
        <v>2017</v>
      </c>
    </row>
    <row r="6" spans="1:3" s="8" customFormat="1" ht="39.75" customHeight="1">
      <c r="A6" s="21">
        <f aca="true" t="shared" si="0" ref="A6:A18">WEEKDAY(C6)</f>
        <v>1</v>
      </c>
      <c r="B6" s="18" t="s">
        <v>2</v>
      </c>
      <c r="C6" s="19">
        <f>DATE(An,IF((25-MOD((11*MOD(An-1900,19)+4-INT((7*MOD(An-1900,19)+1)/19)),29)-MOD(An-1900+INT((An-1900)/4)+31-MOD((11*MOD(An-1900,19)+4-INT((7*MOD(An-1900,19)+1)/19)),29),7))&gt;0,4,3),IF((25-MOD((11*MOD(An-1900,19)+4-INT((7*MOD(An-1900,19)+1)/19)),29)-MOD(An-1900+INT((An-1900)/4)+31-MOD((11*MOD(An-1900,19)+4-INT((7*MOD(An-1900,19)+1)/19)),29),7))&gt;0,(25-MOD((11*MOD(An-1900,19)+4-INT((7*MOD(An-1900,19)+1)/19)),29)-MOD(An-1900+INT((An-1900)/4)+31-MOD((11*MOD(An-1900,19)+4-INT((7*MOD(An-1900,19)+1)/19)),29),7)),31+(25-MOD((11*MOD(An-1900,19)+4-INT((7*MOD(An-1900,19)+1)/19)),29)-MOD(An-1900+INT((An-1900)/4)+31-MOD((11*MOD(An-1900,19)+4-INT((7*MOD(An-1900,19)+1)/19)),29),7))))</f>
        <v>42841</v>
      </c>
    </row>
    <row r="7" spans="1:3" s="8" customFormat="1" ht="39.75" customHeight="1">
      <c r="A7" s="21">
        <f t="shared" si="0"/>
        <v>2</v>
      </c>
      <c r="B7" s="18" t="s">
        <v>3</v>
      </c>
      <c r="C7" s="19">
        <f>Pâques+1</f>
        <v>42842</v>
      </c>
    </row>
    <row r="8" spans="1:3" s="8" customFormat="1" ht="39.75" customHeight="1">
      <c r="A8" s="21">
        <f t="shared" si="0"/>
        <v>2</v>
      </c>
      <c r="B8" s="18" t="s">
        <v>4</v>
      </c>
      <c r="C8" s="19">
        <f>DATE(Année,5,1)</f>
        <v>42856</v>
      </c>
    </row>
    <row r="9" spans="1:3" s="8" customFormat="1" ht="39.75" customHeight="1">
      <c r="A9" s="21">
        <f t="shared" si="0"/>
        <v>2</v>
      </c>
      <c r="B9" s="18" t="s">
        <v>5</v>
      </c>
      <c r="C9" s="19">
        <f>DATE(Année,5,8)</f>
        <v>42863</v>
      </c>
    </row>
    <row r="10" spans="1:3" s="8" customFormat="1" ht="39.75" customHeight="1">
      <c r="A10" s="21">
        <f t="shared" si="0"/>
        <v>5</v>
      </c>
      <c r="B10" s="18" t="s">
        <v>6</v>
      </c>
      <c r="C10" s="19">
        <f>Pâques+39</f>
        <v>42880</v>
      </c>
    </row>
    <row r="11" spans="1:3" s="8" customFormat="1" ht="39.75" customHeight="1">
      <c r="A11" s="21">
        <f t="shared" si="0"/>
        <v>1</v>
      </c>
      <c r="B11" s="18" t="s">
        <v>13</v>
      </c>
      <c r="C11" s="19">
        <f>Pâques+49</f>
        <v>42890</v>
      </c>
    </row>
    <row r="12" spans="1:3" s="8" customFormat="1" ht="39.75" customHeight="1">
      <c r="A12" s="21">
        <f t="shared" si="0"/>
        <v>2</v>
      </c>
      <c r="B12" s="18" t="s">
        <v>14</v>
      </c>
      <c r="C12" s="19">
        <f>Pâques+50</f>
        <v>42891</v>
      </c>
    </row>
    <row r="13" spans="1:3" s="8" customFormat="1" ht="39.75" customHeight="1">
      <c r="A13" s="21">
        <f t="shared" si="0"/>
        <v>6</v>
      </c>
      <c r="B13" s="18" t="s">
        <v>7</v>
      </c>
      <c r="C13" s="19">
        <f>DATE(Année,7,14)</f>
        <v>42930</v>
      </c>
    </row>
    <row r="14" spans="1:3" s="8" customFormat="1" ht="39.75" customHeight="1">
      <c r="A14" s="21">
        <f t="shared" si="0"/>
        <v>3</v>
      </c>
      <c r="B14" s="18" t="s">
        <v>8</v>
      </c>
      <c r="C14" s="19">
        <f>DATE(Année,8,15)</f>
        <v>42962</v>
      </c>
    </row>
    <row r="15" spans="1:3" s="8" customFormat="1" ht="39.75" customHeight="1">
      <c r="A15" s="21">
        <f t="shared" si="0"/>
        <v>4</v>
      </c>
      <c r="B15" s="18" t="s">
        <v>9</v>
      </c>
      <c r="C15" s="19">
        <f>DATE(Année,11,1)</f>
        <v>43040</v>
      </c>
    </row>
    <row r="16" spans="1:3" s="8" customFormat="1" ht="39.75" customHeight="1">
      <c r="A16" s="21">
        <f t="shared" si="0"/>
        <v>7</v>
      </c>
      <c r="B16" s="18" t="s">
        <v>10</v>
      </c>
      <c r="C16" s="19">
        <f>DATE(Année,11,11)</f>
        <v>43050</v>
      </c>
    </row>
    <row r="17" spans="1:3" s="8" customFormat="1" ht="39.75" customHeight="1">
      <c r="A17" s="21">
        <f t="shared" si="0"/>
        <v>2</v>
      </c>
      <c r="B17" s="18" t="s">
        <v>11</v>
      </c>
      <c r="C17" s="19">
        <f>DATE(Année,12,25)</f>
        <v>43094</v>
      </c>
    </row>
    <row r="18" spans="1:3" s="8" customFormat="1" ht="39" customHeight="1" thickBot="1">
      <c r="A18" s="21">
        <f t="shared" si="0"/>
        <v>2</v>
      </c>
      <c r="B18" s="20" t="s">
        <v>12</v>
      </c>
      <c r="C18" s="24">
        <f>DATE(Année+1,1,1)</f>
        <v>43101</v>
      </c>
    </row>
    <row r="19" spans="2:3" s="8" customFormat="1" ht="19.5" customHeight="1">
      <c r="B19" s="9"/>
      <c r="C19" s="9"/>
    </row>
    <row r="20" spans="2:3" s="8" customFormat="1" ht="19.5" customHeight="1">
      <c r="B20" s="9"/>
      <c r="C20" s="9"/>
    </row>
    <row r="21" spans="2:3" s="8" customFormat="1" ht="19.5" customHeight="1">
      <c r="B21" s="9"/>
      <c r="C21" s="9"/>
    </row>
    <row r="22" spans="2:3" s="8" customFormat="1" ht="19.5" customHeight="1">
      <c r="B22" s="9"/>
      <c r="C22" s="9"/>
    </row>
    <row r="23" spans="2:3" s="8" customFormat="1" ht="19.5" customHeight="1">
      <c r="B23" s="9"/>
      <c r="C23" s="9"/>
    </row>
    <row r="24" spans="2:3" s="8" customFormat="1" ht="19.5" customHeight="1">
      <c r="B24" s="9"/>
      <c r="C24" s="9"/>
    </row>
    <row r="25" spans="2:3" s="8" customFormat="1" ht="19.5" customHeight="1">
      <c r="B25" s="9"/>
      <c r="C25" s="9"/>
    </row>
    <row r="26" spans="2:3" s="8" customFormat="1" ht="19.5" customHeight="1">
      <c r="B26" s="9"/>
      <c r="C26" s="9"/>
    </row>
    <row r="27" spans="2:3" s="8" customFormat="1" ht="19.5" customHeight="1">
      <c r="B27" s="9"/>
      <c r="C27" s="9"/>
    </row>
    <row r="28" spans="2:3" s="8" customFormat="1" ht="19.5" customHeight="1">
      <c r="B28" s="9"/>
      <c r="C28" s="9"/>
    </row>
    <row r="29" spans="2:3" s="8" customFormat="1" ht="19.5" customHeight="1">
      <c r="B29" s="9"/>
      <c r="C29" s="9"/>
    </row>
    <row r="30" spans="2:3" s="8" customFormat="1" ht="19.5" customHeight="1">
      <c r="B30" s="9"/>
      <c r="C30" s="9"/>
    </row>
    <row r="31" spans="2:3" s="8" customFormat="1" ht="19.5" customHeight="1">
      <c r="B31" s="9"/>
      <c r="C31" s="9"/>
    </row>
    <row r="32" spans="2:4" ht="12.75">
      <c r="B32" s="9"/>
      <c r="C32" s="9"/>
      <c r="D32" s="8"/>
    </row>
    <row r="33" spans="3:4" ht="12.75">
      <c r="C33" s="9"/>
      <c r="D33" s="8"/>
    </row>
    <row r="34" ht="12.75">
      <c r="C34" s="9"/>
    </row>
  </sheetData>
  <sheetProtection/>
  <mergeCells count="2">
    <mergeCell ref="B2:C2"/>
    <mergeCell ref="B4:C4"/>
  </mergeCells>
  <conditionalFormatting sqref="C5:C11 C14:C18">
    <cfRule type="expression" priority="1" dxfId="0" stopIfTrue="1">
      <formula>OR(A5=1,A5=7)</formula>
    </cfRule>
  </conditionalFormatting>
  <conditionalFormatting sqref="C12:C13">
    <cfRule type="expression" priority="2" dxfId="0" stopIfTrue="1">
      <formula>OR(A12=1,A12=7)</formula>
    </cfRule>
  </conditionalFormatting>
  <printOptions horizontalCentered="1" verticalCentered="1"/>
  <pageMargins left="0.15748031496062992" right="0.11811023622047245" top="0.1968503937007874" bottom="0" header="0.15748031496062992" footer="0"/>
  <pageSetup fitToHeight="1" fitToWidth="1" horizontalDpi="300" verticalDpi="300" orientation="landscape" paperSize="9" scale="8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BK47"/>
  <sheetViews>
    <sheetView showGridLines="0" zoomScale="60" zoomScaleNormal="60" zoomScalePageLayoutView="0" workbookViewId="0" topLeftCell="A3">
      <selection activeCell="G9" sqref="G9"/>
    </sheetView>
  </sheetViews>
  <sheetFormatPr defaultColWidth="11.421875" defaultRowHeight="12.75"/>
  <cols>
    <col min="1" max="1" width="3.57421875" style="1" customWidth="1"/>
    <col min="2" max="2" width="7.7109375" style="1" customWidth="1"/>
    <col min="3" max="3" width="4.7109375" style="11" customWidth="1"/>
    <col min="4" max="4" width="13.00390625" style="1" customWidth="1"/>
    <col min="5" max="5" width="2.421875" style="1" hidden="1" customWidth="1"/>
    <col min="6" max="6" width="1.7109375" style="1" customWidth="1"/>
    <col min="7" max="7" width="7.421875" style="1" customWidth="1"/>
    <col min="8" max="8" width="12.28125" style="11" customWidth="1"/>
    <col min="9" max="9" width="10.421875" style="1" customWidth="1"/>
    <col min="10" max="10" width="5.421875" style="1" hidden="1" customWidth="1"/>
    <col min="11" max="11" width="1.7109375" style="1" customWidth="1"/>
    <col min="12" max="12" width="6.00390625" style="1" customWidth="1"/>
    <col min="13" max="13" width="4.7109375" style="1" customWidth="1"/>
    <col min="14" max="14" width="9.7109375" style="1" customWidth="1"/>
    <col min="15" max="15" width="4.7109375" style="1" hidden="1" customWidth="1"/>
    <col min="16" max="16" width="1.7109375" style="1" customWidth="1"/>
    <col min="17" max="17" width="6.00390625" style="1" customWidth="1"/>
    <col min="18" max="18" width="4.7109375" style="1" customWidth="1"/>
    <col min="19" max="19" width="12.421875" style="1" customWidth="1"/>
    <col min="20" max="20" width="4.7109375" style="1" hidden="1" customWidth="1"/>
    <col min="21" max="21" width="1.7109375" style="1" customWidth="1"/>
    <col min="22" max="22" width="6.00390625" style="1" customWidth="1"/>
    <col min="23" max="23" width="4.7109375" style="1" customWidth="1"/>
    <col min="24" max="24" width="9.140625" style="1" customWidth="1"/>
    <col min="25" max="25" width="4.7109375" style="1" hidden="1" customWidth="1"/>
    <col min="26" max="26" width="1.7109375" style="1" customWidth="1"/>
    <col min="27" max="27" width="6.00390625" style="1" customWidth="1"/>
    <col min="28" max="28" width="4.7109375" style="1" customWidth="1"/>
    <col min="29" max="29" width="10.140625" style="1" customWidth="1"/>
    <col min="30" max="30" width="4.7109375" style="1" hidden="1" customWidth="1"/>
    <col min="31" max="31" width="1.7109375" style="1" customWidth="1"/>
    <col min="32" max="32" width="6.00390625" style="1" customWidth="1"/>
    <col min="33" max="33" width="4.7109375" style="1" customWidth="1"/>
    <col min="34" max="34" width="10.140625" style="1" customWidth="1"/>
    <col min="35" max="35" width="4.7109375" style="1" hidden="1" customWidth="1"/>
    <col min="36" max="36" width="1.7109375" style="1" customWidth="1"/>
    <col min="37" max="37" width="6.00390625" style="1" customWidth="1"/>
    <col min="38" max="38" width="4.7109375" style="1" customWidth="1"/>
    <col min="39" max="39" width="8.140625" style="1" customWidth="1"/>
    <col min="40" max="40" width="4.7109375" style="1" hidden="1" customWidth="1"/>
    <col min="41" max="41" width="1.7109375" style="1" customWidth="1"/>
    <col min="42" max="42" width="6.00390625" style="1" customWidth="1"/>
    <col min="43" max="43" width="4.7109375" style="1" customWidth="1"/>
    <col min="44" max="44" width="8.140625" style="1" customWidth="1"/>
    <col min="45" max="45" width="4.7109375" style="1" hidden="1" customWidth="1"/>
    <col min="46" max="46" width="1.7109375" style="1" customWidth="1"/>
    <col min="47" max="47" width="6.00390625" style="1" customWidth="1"/>
    <col min="48" max="48" width="4.7109375" style="1" customWidth="1"/>
    <col min="49" max="49" width="8.140625" style="1" customWidth="1"/>
    <col min="50" max="50" width="4.7109375" style="1" hidden="1" customWidth="1"/>
    <col min="51" max="51" width="1.7109375" style="1" customWidth="1"/>
    <col min="52" max="52" width="6.00390625" style="1" customWidth="1"/>
    <col min="53" max="53" width="4.7109375" style="1" customWidth="1"/>
    <col min="54" max="54" width="8.140625" style="1" customWidth="1"/>
    <col min="55" max="55" width="4.7109375" style="1" hidden="1" customWidth="1"/>
    <col min="56" max="56" width="1.7109375" style="1" customWidth="1"/>
    <col min="57" max="57" width="6.00390625" style="1" customWidth="1"/>
    <col min="58" max="58" width="4.7109375" style="1" customWidth="1"/>
    <col min="59" max="59" width="8.140625" style="1" customWidth="1"/>
    <col min="60" max="60" width="4.7109375" style="1" hidden="1" customWidth="1"/>
    <col min="61" max="61" width="3.140625" style="1" customWidth="1"/>
    <col min="62" max="16384" width="11.421875" style="1" customWidth="1"/>
  </cols>
  <sheetData>
    <row r="1" spans="2:60" ht="30.75" thickBot="1">
      <c r="B1" s="356" t="str">
        <f>CONCATENATE("Agenda social  année  ",Année)</f>
        <v>Agenda social  année  2017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26"/>
    </row>
    <row r="2" spans="2:62" ht="24.75" customHeight="1" thickBot="1">
      <c r="B2" s="14">
        <v>2017</v>
      </c>
      <c r="C2" s="3">
        <v>2009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3"/>
      <c r="BI2" s="44"/>
      <c r="BJ2" s="43"/>
    </row>
    <row r="3" spans="2:60" s="8" customFormat="1" ht="18" customHeight="1" thickBot="1">
      <c r="B3" s="353">
        <f>DATE(Année,1,1)</f>
        <v>42736</v>
      </c>
      <c r="C3" s="354"/>
      <c r="D3" s="355"/>
      <c r="E3" s="38"/>
      <c r="G3" s="353">
        <f>DATE(Année,2,1)</f>
        <v>42767</v>
      </c>
      <c r="H3" s="354"/>
      <c r="I3" s="355"/>
      <c r="J3" s="38"/>
      <c r="L3" s="353">
        <f>DATE(Année,3,1)</f>
        <v>42795</v>
      </c>
      <c r="M3" s="354"/>
      <c r="N3" s="355"/>
      <c r="O3" s="99"/>
      <c r="P3" s="39"/>
      <c r="Q3" s="353">
        <f>DATE(Année,4,1)</f>
        <v>42826</v>
      </c>
      <c r="R3" s="354"/>
      <c r="S3" s="355"/>
      <c r="T3" s="99"/>
      <c r="V3" s="353">
        <f>DATE(Année,5,1)</f>
        <v>42856</v>
      </c>
      <c r="W3" s="354"/>
      <c r="X3" s="355"/>
      <c r="Y3" s="99"/>
      <c r="AA3" s="353">
        <f>DATE(Année,6,1)</f>
        <v>42887</v>
      </c>
      <c r="AB3" s="354"/>
      <c r="AC3" s="355"/>
      <c r="AD3" s="99"/>
      <c r="AF3" s="353">
        <f>DATE(Année,7,1)</f>
        <v>42917</v>
      </c>
      <c r="AG3" s="354"/>
      <c r="AH3" s="355"/>
      <c r="AI3" s="99"/>
      <c r="AK3" s="353">
        <f>DATE(Année,8,1)</f>
        <v>42948</v>
      </c>
      <c r="AL3" s="354"/>
      <c r="AM3" s="355"/>
      <c r="AN3" s="99"/>
      <c r="AP3" s="353">
        <f>DATE(Année,9,1)</f>
        <v>42979</v>
      </c>
      <c r="AQ3" s="354"/>
      <c r="AR3" s="355"/>
      <c r="AS3" s="99"/>
      <c r="AU3" s="353">
        <f>DATE(Année,10,1)</f>
        <v>43009</v>
      </c>
      <c r="AV3" s="354"/>
      <c r="AW3" s="355"/>
      <c r="AX3" s="99"/>
      <c r="AZ3" s="353">
        <f>DATE(Année,11,1)</f>
        <v>43040</v>
      </c>
      <c r="BA3" s="354"/>
      <c r="BB3" s="355"/>
      <c r="BC3" s="99"/>
      <c r="BD3" s="40"/>
      <c r="BE3" s="353">
        <f>DATE(Année,12,1)</f>
        <v>43070</v>
      </c>
      <c r="BF3" s="354"/>
      <c r="BG3" s="355"/>
      <c r="BH3" s="99"/>
    </row>
    <row r="4" spans="2:60" ht="13.5" hidden="1" thickBot="1">
      <c r="B4" s="27">
        <v>39083</v>
      </c>
      <c r="C4" s="98">
        <f>B3-B4</f>
        <v>3653</v>
      </c>
      <c r="D4" s="7" t="e">
        <f>ref_a_01-(INT(ref_a_01/nb_j)*nb_j)</f>
        <v>#NAME?</v>
      </c>
      <c r="E4" s="28"/>
      <c r="F4" s="2"/>
      <c r="G4" s="5"/>
      <c r="H4" s="98">
        <f>G3-B4</f>
        <v>3684</v>
      </c>
      <c r="I4" s="7" t="e">
        <f>ref_a_02-(INT(ref_a_02/nb_j)*nb_j)</f>
        <v>#NAME?</v>
      </c>
      <c r="J4" s="6"/>
      <c r="K4" s="2"/>
      <c r="L4" s="5"/>
      <c r="M4" s="98">
        <f>L3-B4</f>
        <v>3712</v>
      </c>
      <c r="N4" s="7" t="e">
        <f>ref_a_03-(INT(ref_a_03/nb_j)*nb_j)</f>
        <v>#NAME?</v>
      </c>
      <c r="O4" s="6"/>
      <c r="P4" s="7"/>
      <c r="Q4" s="5"/>
      <c r="R4" s="98">
        <f>Q3-B4</f>
        <v>3743</v>
      </c>
      <c r="S4" s="7" t="e">
        <f>ref_a_04-(INT(ref_a_04/nb_j)*nb_j)</f>
        <v>#NAME?</v>
      </c>
      <c r="T4" s="6"/>
      <c r="U4" s="2"/>
      <c r="V4" s="5"/>
      <c r="W4" s="98">
        <f>V3-B4</f>
        <v>3773</v>
      </c>
      <c r="X4" s="7" t="e">
        <f>ref_a_05-(INT(ref_a_05/nb_j)*nb_j)</f>
        <v>#NAME?</v>
      </c>
      <c r="Y4" s="6"/>
      <c r="Z4" s="2"/>
      <c r="AA4" s="5"/>
      <c r="AB4" s="98">
        <f>AA3-B4</f>
        <v>3804</v>
      </c>
      <c r="AC4" s="7" t="e">
        <f>ref_a_06-(INT(ref_a_06/nb_j)*nb_j)</f>
        <v>#NAME?</v>
      </c>
      <c r="AD4" s="6"/>
      <c r="AE4" s="2"/>
      <c r="AF4" s="5"/>
      <c r="AG4" s="98">
        <f>AF3-B4</f>
        <v>3834</v>
      </c>
      <c r="AH4" s="7" t="e">
        <f>ref_a_07-(INT(ref_a_07/nb_j)*nb_j)</f>
        <v>#NAME?</v>
      </c>
      <c r="AI4" s="6"/>
      <c r="AJ4" s="2"/>
      <c r="AK4" s="5"/>
      <c r="AL4" s="98">
        <f>AK3-B4</f>
        <v>3865</v>
      </c>
      <c r="AM4" s="7" t="e">
        <f>ref_a_08-(INT(ref_a_08/nb_j)*nb_j)</f>
        <v>#NAME?</v>
      </c>
      <c r="AN4" s="6"/>
      <c r="AO4" s="2"/>
      <c r="AP4" s="5"/>
      <c r="AQ4" s="98">
        <f>AP3-B4</f>
        <v>3896</v>
      </c>
      <c r="AR4" s="7" t="e">
        <f>ref_a_09-(INT(ref_a_09/nb_j)*nb_j)</f>
        <v>#NAME?</v>
      </c>
      <c r="AS4" s="6"/>
      <c r="AT4" s="2"/>
      <c r="AU4" s="5"/>
      <c r="AV4" s="98">
        <f>AU3-B4</f>
        <v>3926</v>
      </c>
      <c r="AW4" s="7" t="e">
        <f>ref_a_10-(INT(ref_a_10/nb_j)*nb_j)</f>
        <v>#NAME?</v>
      </c>
      <c r="AX4" s="6"/>
      <c r="AY4" s="2"/>
      <c r="AZ4" s="5"/>
      <c r="BA4" s="98">
        <f>AZ3-B4</f>
        <v>3957</v>
      </c>
      <c r="BB4" s="7" t="e">
        <f>ref_a_11-(INT(ref_a_11/nb_j)*nb_j)</f>
        <v>#NAME?</v>
      </c>
      <c r="BC4" s="6"/>
      <c r="BD4" s="7"/>
      <c r="BE4" s="5"/>
      <c r="BF4" s="98">
        <f>BE3-B4</f>
        <v>3987</v>
      </c>
      <c r="BG4" s="7" t="e">
        <f>ref_a_12-(INT(ref_a_12/nb_j)*nb_j)</f>
        <v>#NAME?</v>
      </c>
      <c r="BH4" s="6"/>
    </row>
    <row r="5" spans="1:60" s="8" customFormat="1" ht="19.5" customHeight="1">
      <c r="A5" s="15">
        <f>WEEKDAY(B5)</f>
        <v>1</v>
      </c>
      <c r="B5" s="100">
        <f>B3</f>
        <v>42736</v>
      </c>
      <c r="C5" s="101">
        <v>1</v>
      </c>
      <c r="D5" s="102">
        <f>IF(jan!F4="","",jan!F4)</f>
      </c>
      <c r="E5" s="30">
        <f>IF(COUNTIF(tjf,B5)&gt;0,1,"")</f>
        <v>1</v>
      </c>
      <c r="F5" s="15">
        <f>WEEKDAY(G5)</f>
        <v>4</v>
      </c>
      <c r="G5" s="109">
        <f>G3</f>
        <v>42767</v>
      </c>
      <c r="H5" s="110">
        <v>1</v>
      </c>
      <c r="I5" s="111">
        <f>IF(fév!F4="","",fév!F4)</f>
      </c>
      <c r="J5" s="29">
        <f>IF(COUNTIF(tjf,G5)&gt;0,1,"")</f>
      </c>
      <c r="K5" s="15">
        <f>WEEKDAY(L5)</f>
        <v>4</v>
      </c>
      <c r="L5" s="109">
        <f>L3</f>
        <v>42795</v>
      </c>
      <c r="M5" s="110">
        <v>1</v>
      </c>
      <c r="N5" s="111">
        <f>IF(mar!F4="","",mar!F4)</f>
      </c>
      <c r="O5" s="29">
        <f>IF(COUNTIF(tjf,L5)&gt;0,1,"")</f>
      </c>
      <c r="P5" s="15">
        <f>WEEKDAY(Q5)</f>
        <v>7</v>
      </c>
      <c r="Q5" s="109">
        <f>Q3</f>
        <v>42826</v>
      </c>
      <c r="R5" s="110">
        <v>1</v>
      </c>
      <c r="S5" s="111">
        <f>IF(avr!F4="","",avr!F4)</f>
      </c>
      <c r="T5" s="29">
        <f>IF(COUNTIF(tjf,Q5)&gt;0,1,"")</f>
      </c>
      <c r="U5" s="15">
        <f>WEEKDAY(V5)</f>
        <v>2</v>
      </c>
      <c r="V5" s="109">
        <f>V3</f>
        <v>42856</v>
      </c>
      <c r="W5" s="110">
        <v>1</v>
      </c>
      <c r="X5" s="111">
        <f>IF(mai!F4="","",mai!F4)</f>
      </c>
      <c r="Y5" s="29">
        <f>IF(COUNTIF(tjf,V5)&gt;0,1,"")</f>
        <v>1</v>
      </c>
      <c r="Z5" s="15">
        <f>WEEKDAY(AA5)</f>
        <v>5</v>
      </c>
      <c r="AA5" s="109">
        <f>AA3</f>
        <v>42887</v>
      </c>
      <c r="AB5" s="110">
        <v>1</v>
      </c>
      <c r="AC5" s="121">
        <f>IF(juin!F4="","",juin!F4)</f>
      </c>
      <c r="AD5" s="29">
        <f>IF(COUNTIF(tjf,AA5)&gt;0,1,"")</f>
      </c>
      <c r="AE5" s="15">
        <f>WEEKDAY(AF5)</f>
        <v>7</v>
      </c>
      <c r="AF5" s="109">
        <f>AF3</f>
        <v>42917</v>
      </c>
      <c r="AG5" s="110">
        <v>1</v>
      </c>
      <c r="AH5" s="125">
        <f>IF(juil!F4="","",juil!F4)</f>
      </c>
      <c r="AI5" s="29">
        <f>IF(COUNTIF(tjf,AF5)&gt;0,1,"")</f>
      </c>
      <c r="AJ5" s="15">
        <f>WEEKDAY(AK5)</f>
        <v>3</v>
      </c>
      <c r="AK5" s="109">
        <f>AK3</f>
        <v>42948</v>
      </c>
      <c r="AL5" s="110">
        <v>1</v>
      </c>
      <c r="AM5" s="125">
        <f>IF(aou!F4="","",aou!F4)</f>
      </c>
      <c r="AN5" s="29">
        <f>IF(COUNTIF(tjf,AK5)&gt;0,1,"")</f>
      </c>
      <c r="AO5" s="15">
        <f>WEEKDAY(AP5)</f>
        <v>6</v>
      </c>
      <c r="AP5" s="123">
        <f>AP3</f>
        <v>42979</v>
      </c>
      <c r="AQ5" s="110">
        <v>1</v>
      </c>
      <c r="AR5" s="111">
        <f>IF(sep!F4="","",sep!F4)</f>
      </c>
      <c r="AS5" s="29">
        <f>IF(COUNTIF(tjf,AP5)&gt;0,1,"")</f>
      </c>
      <c r="AT5" s="15">
        <f>WEEKDAY(AU5)</f>
        <v>1</v>
      </c>
      <c r="AU5" s="109">
        <f>AU3</f>
        <v>43009</v>
      </c>
      <c r="AV5" s="110">
        <v>1</v>
      </c>
      <c r="AW5" s="128">
        <f>IF(oct!F4="","",oct!F4)</f>
      </c>
      <c r="AX5" s="29">
        <f>IF(COUNTIF(tjf,AU5)&gt;0,1,"")</f>
      </c>
      <c r="AY5" s="15">
        <f>WEEKDAY(AZ5)</f>
        <v>4</v>
      </c>
      <c r="AZ5" s="123">
        <f>AZ3</f>
        <v>43040</v>
      </c>
      <c r="BA5" s="110">
        <v>1</v>
      </c>
      <c r="BB5" s="111">
        <f>IF(nov!F4="","",nov!F4)</f>
      </c>
      <c r="BC5" s="29">
        <f>IF(COUNTIF(tjf,AZ5)&gt;0,1,"")</f>
        <v>1</v>
      </c>
      <c r="BD5" s="15">
        <f>WEEKDAY(BE5)</f>
        <v>6</v>
      </c>
      <c r="BE5" s="109">
        <f>BE3</f>
        <v>43070</v>
      </c>
      <c r="BF5" s="110">
        <v>1</v>
      </c>
      <c r="BG5" s="121">
        <f>IF(dec!F4="","",dec!F4)</f>
      </c>
      <c r="BH5" s="29">
        <f>IF(COUNTIF(tjf,BE5)&gt;0,1,"")</f>
      </c>
    </row>
    <row r="6" spans="1:60" s="8" customFormat="1" ht="19.5" customHeight="1">
      <c r="A6" s="15">
        <f aca="true" t="shared" si="0" ref="A6:A32">WEEKDAY(B6)</f>
        <v>2</v>
      </c>
      <c r="B6" s="103">
        <f aca="true" t="shared" si="1" ref="B6:B35">B5+1</f>
        <v>42737</v>
      </c>
      <c r="C6" s="97">
        <v>2</v>
      </c>
      <c r="D6" s="104">
        <f>IF(jan!F5="","",jan!F5)</f>
      </c>
      <c r="E6" s="30">
        <f aca="true" t="shared" si="2" ref="E6:E35">IF(COUNTIF(tjf,B6)&gt;0,1,"")</f>
      </c>
      <c r="F6" s="15">
        <f aca="true" t="shared" si="3" ref="F6:F32">WEEKDAY(G6)</f>
        <v>5</v>
      </c>
      <c r="G6" s="112">
        <f aca="true" t="shared" si="4" ref="G6:G32">G5+1</f>
        <v>42768</v>
      </c>
      <c r="H6" s="113">
        <v>2</v>
      </c>
      <c r="I6" s="114">
        <f>IF(fév!F5="","",fév!F5)</f>
      </c>
      <c r="J6" s="29">
        <f aca="true" t="shared" si="5" ref="J6:J33">IF(COUNTIF(tjf,G6)&gt;0,1,"")</f>
      </c>
      <c r="K6" s="15">
        <f aca="true" t="shared" si="6" ref="K6:K32">WEEKDAY(L6)</f>
        <v>5</v>
      </c>
      <c r="L6" s="112">
        <f aca="true" t="shared" si="7" ref="L6:L35">L5+1</f>
        <v>42796</v>
      </c>
      <c r="M6" s="113">
        <v>2</v>
      </c>
      <c r="N6" s="114">
        <f>IF(mar!F5="","",mar!F5)</f>
      </c>
      <c r="O6" s="29">
        <f aca="true" t="shared" si="8" ref="O6:O35">IF(COUNTIF(tjf,L6)&gt;0,1,"")</f>
      </c>
      <c r="P6" s="15">
        <f aca="true" t="shared" si="9" ref="P6:P32">WEEKDAY(Q6)</f>
        <v>1</v>
      </c>
      <c r="Q6" s="112">
        <f aca="true" t="shared" si="10" ref="Q6:Q34">Q5+1</f>
        <v>42827</v>
      </c>
      <c r="R6" s="113">
        <v>2</v>
      </c>
      <c r="S6" s="114">
        <f>IF(avr!F5="","",avr!F5)</f>
      </c>
      <c r="T6" s="29">
        <f aca="true" t="shared" si="11" ref="T6:T34">IF(COUNTIF(tjf,Q6)&gt;0,1,"")</f>
      </c>
      <c r="U6" s="15">
        <f aca="true" t="shared" si="12" ref="U6:U32">WEEKDAY(V6)</f>
        <v>3</v>
      </c>
      <c r="V6" s="112">
        <f aca="true" t="shared" si="13" ref="V6:V35">V5+1</f>
        <v>42857</v>
      </c>
      <c r="W6" s="113">
        <v>2</v>
      </c>
      <c r="X6" s="114">
        <f>IF(mai!F5="","",mai!F5)</f>
      </c>
      <c r="Y6" s="29">
        <f aca="true" t="shared" si="14" ref="Y6:Y35">IF(COUNTIF(tjf,V6)&gt;0,1,"")</f>
      </c>
      <c r="Z6" s="15">
        <f aca="true" t="shared" si="15" ref="Z6:Z32">WEEKDAY(AA6)</f>
        <v>6</v>
      </c>
      <c r="AA6" s="112">
        <f aca="true" t="shared" si="16" ref="AA6:AA34">AA5+1</f>
        <v>42888</v>
      </c>
      <c r="AB6" s="113">
        <v>2</v>
      </c>
      <c r="AC6" s="116">
        <f>IF(juin!F5="","",juin!F5)</f>
      </c>
      <c r="AD6" s="29">
        <f aca="true" t="shared" si="17" ref="AD6:AD34">IF(COUNTIF(tjf,AA6)&gt;0,1,"")</f>
      </c>
      <c r="AE6" s="15">
        <f aca="true" t="shared" si="18" ref="AE6:AE32">WEEKDAY(AF6)</f>
        <v>1</v>
      </c>
      <c r="AF6" s="112">
        <f aca="true" t="shared" si="19" ref="AF6:AF35">AF5+1</f>
        <v>42918</v>
      </c>
      <c r="AG6" s="113">
        <v>2</v>
      </c>
      <c r="AH6" s="126">
        <f>IF(juil!F5="","",juil!F5)</f>
      </c>
      <c r="AI6" s="29">
        <f aca="true" t="shared" si="20" ref="AI6:AI35">IF(COUNTIF(tjf,AF6)&gt;0,1,"")</f>
      </c>
      <c r="AJ6" s="15">
        <f aca="true" t="shared" si="21" ref="AJ6:AJ32">WEEKDAY(AK6)</f>
        <v>4</v>
      </c>
      <c r="AK6" s="115">
        <f aca="true" t="shared" si="22" ref="AK6:AK35">AK5+1</f>
        <v>42949</v>
      </c>
      <c r="AL6" s="113">
        <v>2</v>
      </c>
      <c r="AM6" s="126">
        <f>IF(aou!F5="","",aou!F5)</f>
      </c>
      <c r="AN6" s="29">
        <f aca="true" t="shared" si="23" ref="AN6:AN35">IF(COUNTIF(tjf,AK6)&gt;0,1,"")</f>
      </c>
      <c r="AO6" s="15">
        <f aca="true" t="shared" si="24" ref="AO6:AO32">WEEKDAY(AP6)</f>
        <v>7</v>
      </c>
      <c r="AP6" s="112">
        <f aca="true" t="shared" si="25" ref="AP6:AP34">AP5+1</f>
        <v>42980</v>
      </c>
      <c r="AQ6" s="113">
        <v>2</v>
      </c>
      <c r="AR6" s="114">
        <f>IF(sep!F5="","",sep!F5)</f>
      </c>
      <c r="AS6" s="29">
        <f aca="true" t="shared" si="26" ref="AS6:AS34">IF(COUNTIF(tjf,AP6)&gt;0,1,"")</f>
      </c>
      <c r="AT6" s="15">
        <f aca="true" t="shared" si="27" ref="AT6:AT32">WEEKDAY(AU6)</f>
        <v>2</v>
      </c>
      <c r="AU6" s="112">
        <f aca="true" t="shared" si="28" ref="AU6:AU35">AU5+1</f>
        <v>43010</v>
      </c>
      <c r="AV6" s="113">
        <v>2</v>
      </c>
      <c r="AW6" s="114">
        <f>IF(oct!F5="","",oct!F5)</f>
      </c>
      <c r="AX6" s="29">
        <f aca="true" t="shared" si="29" ref="AX6:AX35">IF(COUNTIF(tjf,AU6)&gt;0,1,"")</f>
      </c>
      <c r="AY6" s="15">
        <f aca="true" t="shared" si="30" ref="AY6:AY32">WEEKDAY(AZ6)</f>
        <v>5</v>
      </c>
      <c r="AZ6" s="115">
        <f aca="true" t="shared" si="31" ref="AZ6:AZ34">AZ5+1</f>
        <v>43041</v>
      </c>
      <c r="BA6" s="113">
        <v>2</v>
      </c>
      <c r="BB6" s="114">
        <f>IF(nov!F5="","",nov!F5)</f>
      </c>
      <c r="BC6" s="29">
        <f aca="true" t="shared" si="32" ref="BC6:BC34">IF(COUNTIF(tjf,AZ6)&gt;0,1,"")</f>
      </c>
      <c r="BD6" s="15">
        <f aca="true" t="shared" si="33" ref="BD6:BD32">WEEKDAY(BE6)</f>
        <v>7</v>
      </c>
      <c r="BE6" s="112">
        <f aca="true" t="shared" si="34" ref="BE6:BE35">BE5+1</f>
        <v>43071</v>
      </c>
      <c r="BF6" s="113">
        <v>2</v>
      </c>
      <c r="BG6" s="116">
        <f>IF(dec!F5="","",dec!F5)</f>
      </c>
      <c r="BH6" s="29">
        <f aca="true" t="shared" si="35" ref="BH6:BH35">IF(COUNTIF(tjf,BE6)&gt;0,1,"")</f>
      </c>
    </row>
    <row r="7" spans="1:60" s="8" customFormat="1" ht="19.5" customHeight="1">
      <c r="A7" s="15">
        <f t="shared" si="0"/>
        <v>3</v>
      </c>
      <c r="B7" s="103">
        <f t="shared" si="1"/>
        <v>42738</v>
      </c>
      <c r="C7" s="97">
        <v>3</v>
      </c>
      <c r="D7" s="104">
        <f>IF(jan!F6="","",jan!F6)</f>
      </c>
      <c r="E7" s="30">
        <f t="shared" si="2"/>
      </c>
      <c r="F7" s="15">
        <f t="shared" si="3"/>
        <v>6</v>
      </c>
      <c r="G7" s="112">
        <f t="shared" si="4"/>
        <v>42769</v>
      </c>
      <c r="H7" s="113">
        <v>3</v>
      </c>
      <c r="I7" s="114">
        <f>IF(fév!F6="","",fév!F6)</f>
      </c>
      <c r="J7" s="29">
        <f t="shared" si="5"/>
      </c>
      <c r="K7" s="15">
        <f t="shared" si="6"/>
        <v>6</v>
      </c>
      <c r="L7" s="112">
        <f t="shared" si="7"/>
        <v>42797</v>
      </c>
      <c r="M7" s="113">
        <v>3</v>
      </c>
      <c r="N7" s="114">
        <f>IF(mar!F6="","",mar!F6)</f>
      </c>
      <c r="O7" s="29">
        <f t="shared" si="8"/>
      </c>
      <c r="P7" s="15">
        <f t="shared" si="9"/>
        <v>2</v>
      </c>
      <c r="Q7" s="112">
        <f t="shared" si="10"/>
        <v>42828</v>
      </c>
      <c r="R7" s="113">
        <v>3</v>
      </c>
      <c r="S7" s="114">
        <f>IF(avr!F6="","",avr!F6)</f>
      </c>
      <c r="T7" s="29">
        <f t="shared" si="11"/>
      </c>
      <c r="U7" s="15">
        <f t="shared" si="12"/>
        <v>4</v>
      </c>
      <c r="V7" s="304">
        <f t="shared" si="13"/>
        <v>42858</v>
      </c>
      <c r="W7" s="305">
        <v>3</v>
      </c>
      <c r="X7" s="311" t="str">
        <f>IF(mai!F6="","",mai!F6)</f>
        <v>Conférence</v>
      </c>
      <c r="Y7" s="29">
        <f t="shared" si="14"/>
      </c>
      <c r="Z7" s="15">
        <f t="shared" si="15"/>
        <v>7</v>
      </c>
      <c r="AA7" s="112">
        <f t="shared" si="16"/>
        <v>42889</v>
      </c>
      <c r="AB7" s="113">
        <v>3</v>
      </c>
      <c r="AC7" s="116">
        <f>IF(juin!F6="","",juin!F6)</f>
      </c>
      <c r="AD7" s="29">
        <f t="shared" si="17"/>
      </c>
      <c r="AE7" s="15">
        <f t="shared" si="18"/>
        <v>2</v>
      </c>
      <c r="AF7" s="112">
        <f t="shared" si="19"/>
        <v>42919</v>
      </c>
      <c r="AG7" s="113">
        <v>3</v>
      </c>
      <c r="AH7" s="126">
        <f>IF(juil!F6="","",juil!F6)</f>
      </c>
      <c r="AI7" s="29">
        <f t="shared" si="20"/>
      </c>
      <c r="AJ7" s="15">
        <f t="shared" si="21"/>
        <v>5</v>
      </c>
      <c r="AK7" s="115">
        <f t="shared" si="22"/>
        <v>42950</v>
      </c>
      <c r="AL7" s="113">
        <v>3</v>
      </c>
      <c r="AM7" s="126">
        <f>IF(aou!F6="","",aou!F6)</f>
      </c>
      <c r="AN7" s="29">
        <f t="shared" si="23"/>
      </c>
      <c r="AO7" s="15">
        <f t="shared" si="24"/>
        <v>1</v>
      </c>
      <c r="AP7" s="112">
        <f t="shared" si="25"/>
        <v>42981</v>
      </c>
      <c r="AQ7" s="113">
        <v>3</v>
      </c>
      <c r="AR7" s="114">
        <f>IF(sep!F6="","",sep!F6)</f>
      </c>
      <c r="AS7" s="29">
        <f t="shared" si="26"/>
      </c>
      <c r="AT7" s="15">
        <f t="shared" si="27"/>
        <v>3</v>
      </c>
      <c r="AU7" s="112">
        <f t="shared" si="28"/>
        <v>43011</v>
      </c>
      <c r="AV7" s="113">
        <v>3</v>
      </c>
      <c r="AW7" s="114">
        <f>IF(oct!F6="","",oct!F6)</f>
      </c>
      <c r="AX7" s="29">
        <f t="shared" si="29"/>
      </c>
      <c r="AY7" s="15">
        <f t="shared" si="30"/>
        <v>6</v>
      </c>
      <c r="AZ7" s="115">
        <f t="shared" si="31"/>
        <v>43042</v>
      </c>
      <c r="BA7" s="113">
        <v>3</v>
      </c>
      <c r="BB7" s="114">
        <f>IF(nov!F6="","",nov!F6)</f>
      </c>
      <c r="BC7" s="29">
        <f t="shared" si="32"/>
      </c>
      <c r="BD7" s="15">
        <f t="shared" si="33"/>
        <v>1</v>
      </c>
      <c r="BE7" s="112">
        <f t="shared" si="34"/>
        <v>43072</v>
      </c>
      <c r="BF7" s="113">
        <v>3</v>
      </c>
      <c r="BG7" s="116">
        <f>IF(dec!F6="","",dec!F6)</f>
      </c>
      <c r="BH7" s="29">
        <f t="shared" si="35"/>
      </c>
    </row>
    <row r="8" spans="1:60" s="8" customFormat="1" ht="19.5" customHeight="1">
      <c r="A8" s="15">
        <f t="shared" si="0"/>
        <v>4</v>
      </c>
      <c r="B8" s="105">
        <f t="shared" si="1"/>
        <v>42739</v>
      </c>
      <c r="C8" s="97">
        <v>4</v>
      </c>
      <c r="D8" s="104">
        <f>IF(jan!F7="","",jan!F7)</f>
      </c>
      <c r="E8" s="30">
        <f t="shared" si="2"/>
      </c>
      <c r="F8" s="15">
        <f t="shared" si="3"/>
        <v>7</v>
      </c>
      <c r="G8" s="112">
        <f t="shared" si="4"/>
        <v>42770</v>
      </c>
      <c r="H8" s="113">
        <v>4</v>
      </c>
      <c r="I8" s="114">
        <f>IF(fév!F7="","",fév!F7)</f>
      </c>
      <c r="J8" s="29">
        <f t="shared" si="5"/>
      </c>
      <c r="K8" s="15">
        <f t="shared" si="6"/>
        <v>7</v>
      </c>
      <c r="L8" s="112">
        <f t="shared" si="7"/>
        <v>42798</v>
      </c>
      <c r="M8" s="113">
        <v>4</v>
      </c>
      <c r="N8" s="114">
        <f>IF(mar!F7="","",mar!F7)</f>
      </c>
      <c r="O8" s="29">
        <f t="shared" si="8"/>
      </c>
      <c r="P8" s="15">
        <f t="shared" si="9"/>
        <v>3</v>
      </c>
      <c r="Q8" s="112">
        <f t="shared" si="10"/>
        <v>42829</v>
      </c>
      <c r="R8" s="113">
        <v>4</v>
      </c>
      <c r="S8" s="114">
        <f>IF(avr!F7="","",avr!F7)</f>
      </c>
      <c r="T8" s="29">
        <f t="shared" si="11"/>
      </c>
      <c r="U8" s="15">
        <f t="shared" si="12"/>
        <v>5</v>
      </c>
      <c r="V8" s="112">
        <f t="shared" si="13"/>
        <v>42859</v>
      </c>
      <c r="W8" s="113">
        <v>4</v>
      </c>
      <c r="X8" s="116">
        <f>IF(mai!F7="","",mai!F7)</f>
      </c>
      <c r="Y8" s="29">
        <f t="shared" si="14"/>
      </c>
      <c r="Z8" s="15">
        <f t="shared" si="15"/>
        <v>1</v>
      </c>
      <c r="AA8" s="112">
        <f t="shared" si="16"/>
        <v>42890</v>
      </c>
      <c r="AB8" s="113">
        <v>4</v>
      </c>
      <c r="AC8" s="116">
        <f>IF(juin!F7="","",juin!F7)</f>
      </c>
      <c r="AD8" s="29">
        <f t="shared" si="17"/>
        <v>1</v>
      </c>
      <c r="AE8" s="15">
        <f t="shared" si="18"/>
        <v>3</v>
      </c>
      <c r="AF8" s="112">
        <f t="shared" si="19"/>
        <v>42920</v>
      </c>
      <c r="AG8" s="113">
        <v>4</v>
      </c>
      <c r="AH8" s="126">
        <f>IF(juil!F7="","",juil!F7)</f>
      </c>
      <c r="AI8" s="29">
        <f t="shared" si="20"/>
      </c>
      <c r="AJ8" s="15">
        <f t="shared" si="21"/>
        <v>6</v>
      </c>
      <c r="AK8" s="115">
        <f t="shared" si="22"/>
        <v>42951</v>
      </c>
      <c r="AL8" s="113">
        <v>4</v>
      </c>
      <c r="AM8" s="126">
        <f>IF(aou!F7="","",aou!F7)</f>
      </c>
      <c r="AN8" s="29">
        <f t="shared" si="23"/>
      </c>
      <c r="AO8" s="15">
        <f t="shared" si="24"/>
        <v>2</v>
      </c>
      <c r="AP8" s="112">
        <f t="shared" si="25"/>
        <v>42982</v>
      </c>
      <c r="AQ8" s="113">
        <v>4</v>
      </c>
      <c r="AR8" s="116">
        <f>IF(sep!F7="","",sep!F7)</f>
      </c>
      <c r="AS8" s="29">
        <f t="shared" si="26"/>
      </c>
      <c r="AT8" s="15">
        <f t="shared" si="27"/>
        <v>4</v>
      </c>
      <c r="AU8" s="112">
        <f t="shared" si="28"/>
        <v>43012</v>
      </c>
      <c r="AV8" s="113">
        <v>4</v>
      </c>
      <c r="AW8" s="114">
        <f>IF(oct!F7="","",oct!F7)</f>
      </c>
      <c r="AX8" s="29">
        <f t="shared" si="29"/>
      </c>
      <c r="AY8" s="15">
        <f t="shared" si="30"/>
        <v>7</v>
      </c>
      <c r="AZ8" s="112">
        <f t="shared" si="31"/>
        <v>43043</v>
      </c>
      <c r="BA8" s="113">
        <v>4</v>
      </c>
      <c r="BB8" s="114">
        <f>IF(nov!F7="","",nov!F7)</f>
      </c>
      <c r="BC8" s="29">
        <f t="shared" si="32"/>
      </c>
      <c r="BD8" s="15">
        <f t="shared" si="33"/>
        <v>2</v>
      </c>
      <c r="BE8" s="112">
        <f t="shared" si="34"/>
        <v>43073</v>
      </c>
      <c r="BF8" s="113">
        <v>4</v>
      </c>
      <c r="BG8" s="114">
        <f>IF(dec!F7="","",dec!F7)</f>
      </c>
      <c r="BH8" s="29">
        <f t="shared" si="35"/>
      </c>
    </row>
    <row r="9" spans="1:60" s="8" customFormat="1" ht="19.5" customHeight="1">
      <c r="A9" s="15">
        <f t="shared" si="0"/>
        <v>5</v>
      </c>
      <c r="B9" s="105">
        <f t="shared" si="1"/>
        <v>42740</v>
      </c>
      <c r="C9" s="97">
        <v>5</v>
      </c>
      <c r="D9" s="104">
        <f>IF(jan!F8="","",jan!F8)</f>
      </c>
      <c r="E9" s="30">
        <f t="shared" si="2"/>
      </c>
      <c r="F9" s="15">
        <f t="shared" si="3"/>
        <v>1</v>
      </c>
      <c r="G9" s="112">
        <f t="shared" si="4"/>
        <v>42771</v>
      </c>
      <c r="H9" s="113">
        <v>5</v>
      </c>
      <c r="I9" s="114">
        <f>IF(fév!F8="","",fév!F8)</f>
      </c>
      <c r="J9" s="29">
        <f t="shared" si="5"/>
      </c>
      <c r="K9" s="15">
        <f t="shared" si="6"/>
        <v>1</v>
      </c>
      <c r="L9" s="112">
        <f t="shared" si="7"/>
        <v>42799</v>
      </c>
      <c r="M9" s="113">
        <v>5</v>
      </c>
      <c r="N9" s="114">
        <f>IF(mar!F8="","",mar!F8)</f>
      </c>
      <c r="O9" s="29">
        <f t="shared" si="8"/>
      </c>
      <c r="P9" s="15">
        <f t="shared" si="9"/>
        <v>4</v>
      </c>
      <c r="Q9" s="115">
        <f t="shared" si="10"/>
        <v>42830</v>
      </c>
      <c r="R9" s="113">
        <v>5</v>
      </c>
      <c r="S9" s="114">
        <f>IF(avr!F8="","",avr!F8)</f>
      </c>
      <c r="T9" s="29">
        <f t="shared" si="11"/>
      </c>
      <c r="U9" s="15">
        <f t="shared" si="12"/>
        <v>6</v>
      </c>
      <c r="V9" s="112">
        <f t="shared" si="13"/>
        <v>42860</v>
      </c>
      <c r="W9" s="113">
        <v>5</v>
      </c>
      <c r="X9" s="116">
        <f>IF(mai!F8="","",mai!F8)</f>
      </c>
      <c r="Y9" s="29">
        <f t="shared" si="14"/>
      </c>
      <c r="Z9" s="15">
        <f t="shared" si="15"/>
        <v>2</v>
      </c>
      <c r="AA9" s="112">
        <f t="shared" si="16"/>
        <v>42891</v>
      </c>
      <c r="AB9" s="113">
        <v>5</v>
      </c>
      <c r="AC9" s="114">
        <f>IF(juin!F8="","",juin!F8)</f>
      </c>
      <c r="AD9" s="29">
        <f t="shared" si="17"/>
        <v>1</v>
      </c>
      <c r="AE9" s="15">
        <f t="shared" si="18"/>
        <v>4</v>
      </c>
      <c r="AF9" s="115">
        <f t="shared" si="19"/>
        <v>42921</v>
      </c>
      <c r="AG9" s="113">
        <v>5</v>
      </c>
      <c r="AH9" s="126">
        <f>IF(juil!F8="","",juil!F8)</f>
      </c>
      <c r="AI9" s="29">
        <f t="shared" si="20"/>
      </c>
      <c r="AJ9" s="15">
        <f t="shared" si="21"/>
        <v>7</v>
      </c>
      <c r="AK9" s="115">
        <f t="shared" si="22"/>
        <v>42952</v>
      </c>
      <c r="AL9" s="113">
        <v>5</v>
      </c>
      <c r="AM9" s="126">
        <f>IF(aou!F8="","",aou!F8)</f>
      </c>
      <c r="AN9" s="29">
        <f t="shared" si="23"/>
      </c>
      <c r="AO9" s="15">
        <f t="shared" si="24"/>
        <v>3</v>
      </c>
      <c r="AP9" s="112">
        <f t="shared" si="25"/>
        <v>42983</v>
      </c>
      <c r="AQ9" s="113">
        <v>5</v>
      </c>
      <c r="AR9" s="116">
        <f>IF(sep!F8="","",sep!F8)</f>
      </c>
      <c r="AS9" s="29">
        <f t="shared" si="26"/>
      </c>
      <c r="AT9" s="15">
        <f t="shared" si="27"/>
        <v>5</v>
      </c>
      <c r="AU9" s="112">
        <f t="shared" si="28"/>
        <v>43013</v>
      </c>
      <c r="AV9" s="113">
        <v>5</v>
      </c>
      <c r="AW9" s="114">
        <f>IF(oct!F8="","",oct!F8)</f>
      </c>
      <c r="AX9" s="29">
        <f t="shared" si="29"/>
      </c>
      <c r="AY9" s="15">
        <f t="shared" si="30"/>
        <v>1</v>
      </c>
      <c r="AZ9" s="112">
        <f t="shared" si="31"/>
        <v>43044</v>
      </c>
      <c r="BA9" s="113">
        <v>5</v>
      </c>
      <c r="BB9" s="116">
        <f>IF(nov!F8="","",nov!F8)</f>
      </c>
      <c r="BC9" s="29">
        <f t="shared" si="32"/>
      </c>
      <c r="BD9" s="15">
        <f t="shared" si="33"/>
        <v>3</v>
      </c>
      <c r="BE9" s="112">
        <f t="shared" si="34"/>
        <v>43074</v>
      </c>
      <c r="BF9" s="113">
        <v>5</v>
      </c>
      <c r="BG9" s="114">
        <f>IF(dec!F8="","",dec!F8)</f>
      </c>
      <c r="BH9" s="29">
        <f t="shared" si="35"/>
      </c>
    </row>
    <row r="10" spans="1:60" s="8" customFormat="1" ht="19.5" customHeight="1">
      <c r="A10" s="15">
        <f t="shared" si="0"/>
        <v>6</v>
      </c>
      <c r="B10" s="105">
        <f t="shared" si="1"/>
        <v>42741</v>
      </c>
      <c r="C10" s="97">
        <v>6</v>
      </c>
      <c r="D10" s="104">
        <f>IF(jan!F9="","",jan!F9)</f>
      </c>
      <c r="E10" s="30">
        <f t="shared" si="2"/>
      </c>
      <c r="F10" s="15">
        <f t="shared" si="3"/>
        <v>2</v>
      </c>
      <c r="G10" s="112">
        <f t="shared" si="4"/>
        <v>42772</v>
      </c>
      <c r="H10" s="113">
        <v>6</v>
      </c>
      <c r="I10" s="114">
        <f>IF(fév!F9="","",fév!F9)</f>
      </c>
      <c r="J10" s="29">
        <f t="shared" si="5"/>
      </c>
      <c r="K10" s="15">
        <f t="shared" si="6"/>
        <v>2</v>
      </c>
      <c r="L10" s="112">
        <f t="shared" si="7"/>
        <v>42800</v>
      </c>
      <c r="M10" s="113">
        <v>6</v>
      </c>
      <c r="N10" s="114">
        <f>IF(mar!F9="","",mar!F9)</f>
      </c>
      <c r="O10" s="29">
        <f t="shared" si="8"/>
      </c>
      <c r="P10" s="15">
        <f t="shared" si="9"/>
        <v>5</v>
      </c>
      <c r="Q10" s="115">
        <f t="shared" si="10"/>
        <v>42831</v>
      </c>
      <c r="R10" s="113">
        <v>6</v>
      </c>
      <c r="S10" s="114">
        <f>IF(avr!F9="","",avr!F9)</f>
      </c>
      <c r="T10" s="29">
        <f t="shared" si="11"/>
      </c>
      <c r="U10" s="15">
        <f t="shared" si="12"/>
        <v>7</v>
      </c>
      <c r="V10" s="112">
        <f t="shared" si="13"/>
        <v>42861</v>
      </c>
      <c r="W10" s="113">
        <v>6</v>
      </c>
      <c r="X10" s="116">
        <f>IF(mai!F9="","",mai!F9)</f>
      </c>
      <c r="Y10" s="29">
        <f t="shared" si="14"/>
      </c>
      <c r="Z10" s="15">
        <f t="shared" si="15"/>
        <v>3</v>
      </c>
      <c r="AA10" s="112">
        <f t="shared" si="16"/>
        <v>42892</v>
      </c>
      <c r="AB10" s="113">
        <v>6</v>
      </c>
      <c r="AC10" s="114">
        <f>IF(juin!F9="","",juin!F9)</f>
      </c>
      <c r="AD10" s="29">
        <f t="shared" si="17"/>
      </c>
      <c r="AE10" s="15">
        <f t="shared" si="18"/>
        <v>5</v>
      </c>
      <c r="AF10" s="115">
        <f t="shared" si="19"/>
        <v>42922</v>
      </c>
      <c r="AG10" s="113">
        <v>6</v>
      </c>
      <c r="AH10" s="126">
        <f>IF(juil!F9="","",juil!F9)</f>
      </c>
      <c r="AI10" s="29">
        <f t="shared" si="20"/>
      </c>
      <c r="AJ10" s="15">
        <f t="shared" si="21"/>
        <v>1</v>
      </c>
      <c r="AK10" s="115">
        <f t="shared" si="22"/>
        <v>42953</v>
      </c>
      <c r="AL10" s="113">
        <v>6</v>
      </c>
      <c r="AM10" s="126">
        <f>IF(aou!F9="","",aou!F9)</f>
      </c>
      <c r="AN10" s="29">
        <f t="shared" si="23"/>
      </c>
      <c r="AO10" s="15">
        <f t="shared" si="24"/>
        <v>4</v>
      </c>
      <c r="AP10" s="112">
        <f t="shared" si="25"/>
        <v>42984</v>
      </c>
      <c r="AQ10" s="113">
        <v>6</v>
      </c>
      <c r="AR10" s="116">
        <f>IF(sep!F9="","",sep!F9)</f>
      </c>
      <c r="AS10" s="29">
        <f t="shared" si="26"/>
      </c>
      <c r="AT10" s="15">
        <f t="shared" si="27"/>
        <v>6</v>
      </c>
      <c r="AU10" s="112">
        <f t="shared" si="28"/>
        <v>43014</v>
      </c>
      <c r="AV10" s="113">
        <v>6</v>
      </c>
      <c r="AW10" s="114">
        <f>IF(oct!F9="","",oct!F9)</f>
      </c>
      <c r="AX10" s="29">
        <f t="shared" si="29"/>
      </c>
      <c r="AY10" s="15">
        <f t="shared" si="30"/>
        <v>2</v>
      </c>
      <c r="AZ10" s="112">
        <f t="shared" si="31"/>
        <v>43045</v>
      </c>
      <c r="BA10" s="113">
        <v>6</v>
      </c>
      <c r="BB10" s="116">
        <f>IF(nov!F9="","",nov!F9)</f>
      </c>
      <c r="BC10" s="29">
        <f t="shared" si="32"/>
      </c>
      <c r="BD10" s="15">
        <f t="shared" si="33"/>
        <v>4</v>
      </c>
      <c r="BE10" s="112">
        <f t="shared" si="34"/>
        <v>43075</v>
      </c>
      <c r="BF10" s="113">
        <v>6</v>
      </c>
      <c r="BG10" s="114">
        <f>IF(dec!F9="","",dec!F9)</f>
      </c>
      <c r="BH10" s="29">
        <f t="shared" si="35"/>
      </c>
    </row>
    <row r="11" spans="1:60" s="8" customFormat="1" ht="19.5" customHeight="1">
      <c r="A11" s="15">
        <f t="shared" si="0"/>
        <v>7</v>
      </c>
      <c r="B11" s="105">
        <f t="shared" si="1"/>
        <v>42742</v>
      </c>
      <c r="C11" s="97">
        <v>7</v>
      </c>
      <c r="D11" s="104">
        <f>IF(jan!F10="","",jan!F10)</f>
      </c>
      <c r="E11" s="30">
        <f t="shared" si="2"/>
      </c>
      <c r="F11" s="15">
        <f t="shared" si="3"/>
        <v>3</v>
      </c>
      <c r="G11" s="320">
        <f t="shared" si="4"/>
        <v>42773</v>
      </c>
      <c r="H11" s="113">
        <v>7</v>
      </c>
      <c r="I11" s="114">
        <f>IF(fév!F10="","",fév!F10)</f>
      </c>
      <c r="J11" s="29">
        <f t="shared" si="5"/>
      </c>
      <c r="K11" s="15">
        <f t="shared" si="6"/>
        <v>3</v>
      </c>
      <c r="L11" s="112">
        <f t="shared" si="7"/>
        <v>42801</v>
      </c>
      <c r="M11" s="113">
        <v>7</v>
      </c>
      <c r="N11" s="116">
        <f>IF(mar!F10="","",mar!F10)</f>
      </c>
      <c r="O11" s="29">
        <f t="shared" si="8"/>
      </c>
      <c r="P11" s="15">
        <f t="shared" si="9"/>
        <v>6</v>
      </c>
      <c r="Q11" s="115">
        <f t="shared" si="10"/>
        <v>42832</v>
      </c>
      <c r="R11" s="113">
        <v>7</v>
      </c>
      <c r="S11" s="114">
        <f>IF(avr!F10="","",avr!F10)</f>
      </c>
      <c r="T11" s="29">
        <f t="shared" si="11"/>
      </c>
      <c r="U11" s="15">
        <f t="shared" si="12"/>
        <v>1</v>
      </c>
      <c r="V11" s="112">
        <f t="shared" si="13"/>
        <v>42862</v>
      </c>
      <c r="W11" s="113">
        <v>7</v>
      </c>
      <c r="X11" s="116">
        <f>IF(mai!F10="","",mai!F10)</f>
      </c>
      <c r="Y11" s="29">
        <f t="shared" si="14"/>
      </c>
      <c r="Z11" s="15">
        <f t="shared" si="15"/>
        <v>4</v>
      </c>
      <c r="AA11" s="112">
        <f t="shared" si="16"/>
        <v>42893</v>
      </c>
      <c r="AB11" s="113">
        <v>7</v>
      </c>
      <c r="AC11" s="114">
        <f>IF(juin!F10="","",juin!F10)</f>
      </c>
      <c r="AD11" s="29">
        <f t="shared" si="17"/>
      </c>
      <c r="AE11" s="15">
        <f t="shared" si="18"/>
        <v>6</v>
      </c>
      <c r="AF11" s="115">
        <f t="shared" si="19"/>
        <v>42923</v>
      </c>
      <c r="AG11" s="113">
        <v>7</v>
      </c>
      <c r="AH11" s="126">
        <f>IF(juil!F10="","",juil!F10)</f>
      </c>
      <c r="AI11" s="29">
        <f t="shared" si="20"/>
      </c>
      <c r="AJ11" s="15">
        <f t="shared" si="21"/>
        <v>2</v>
      </c>
      <c r="AK11" s="115">
        <f t="shared" si="22"/>
        <v>42954</v>
      </c>
      <c r="AL11" s="113">
        <v>7</v>
      </c>
      <c r="AM11" s="126">
        <f>IF(aou!F10="","",aou!F10)</f>
      </c>
      <c r="AN11" s="29">
        <f t="shared" si="23"/>
      </c>
      <c r="AO11" s="15">
        <f t="shared" si="24"/>
        <v>5</v>
      </c>
      <c r="AP11" s="112">
        <f t="shared" si="25"/>
        <v>42985</v>
      </c>
      <c r="AQ11" s="113">
        <v>7</v>
      </c>
      <c r="AR11" s="116">
        <f>IF(sep!F10="","",sep!F10)</f>
      </c>
      <c r="AS11" s="29">
        <f t="shared" si="26"/>
      </c>
      <c r="AT11" s="15">
        <f t="shared" si="27"/>
        <v>7</v>
      </c>
      <c r="AU11" s="112">
        <f t="shared" si="28"/>
        <v>43015</v>
      </c>
      <c r="AV11" s="113">
        <v>7</v>
      </c>
      <c r="AW11" s="114">
        <f>IF(oct!F10="","",oct!F10)</f>
      </c>
      <c r="AX11" s="29">
        <f t="shared" si="29"/>
      </c>
      <c r="AY11" s="15">
        <f t="shared" si="30"/>
        <v>3</v>
      </c>
      <c r="AZ11" s="112">
        <f t="shared" si="31"/>
        <v>43046</v>
      </c>
      <c r="BA11" s="113">
        <v>7</v>
      </c>
      <c r="BB11" s="116">
        <f>IF(nov!F10="","",nov!F10)</f>
      </c>
      <c r="BC11" s="29">
        <f t="shared" si="32"/>
      </c>
      <c r="BD11" s="15">
        <f t="shared" si="33"/>
        <v>5</v>
      </c>
      <c r="BE11" s="112">
        <f t="shared" si="34"/>
        <v>43076</v>
      </c>
      <c r="BF11" s="113">
        <v>7</v>
      </c>
      <c r="BG11" s="114">
        <f>IF(dec!F10="","",dec!F10)</f>
      </c>
      <c r="BH11" s="29">
        <f t="shared" si="35"/>
      </c>
    </row>
    <row r="12" spans="1:63" s="8" customFormat="1" ht="19.5" customHeight="1">
      <c r="A12" s="15">
        <f t="shared" si="0"/>
        <v>1</v>
      </c>
      <c r="B12" s="105">
        <f t="shared" si="1"/>
        <v>42743</v>
      </c>
      <c r="C12" s="97">
        <v>8</v>
      </c>
      <c r="D12" s="104">
        <f>IF(jan!F11="","",jan!F11)</f>
      </c>
      <c r="E12" s="30">
        <f t="shared" si="2"/>
      </c>
      <c r="F12" s="15">
        <f t="shared" si="3"/>
        <v>4</v>
      </c>
      <c r="G12" s="115">
        <f t="shared" si="4"/>
        <v>42774</v>
      </c>
      <c r="H12" s="113">
        <v>8</v>
      </c>
      <c r="I12" s="114">
        <f>IF(fév!F11="","",fév!F11)</f>
      </c>
      <c r="J12" s="29">
        <f t="shared" si="5"/>
      </c>
      <c r="K12" s="15">
        <f t="shared" si="6"/>
        <v>4</v>
      </c>
      <c r="L12" s="112">
        <f t="shared" si="7"/>
        <v>42802</v>
      </c>
      <c r="M12" s="113">
        <v>8</v>
      </c>
      <c r="N12" s="116">
        <f>IF(mar!F11="","",mar!F11)</f>
      </c>
      <c r="O12" s="29">
        <f t="shared" si="8"/>
      </c>
      <c r="P12" s="15">
        <f t="shared" si="9"/>
        <v>7</v>
      </c>
      <c r="Q12" s="115">
        <f t="shared" si="10"/>
        <v>42833</v>
      </c>
      <c r="R12" s="113">
        <v>8</v>
      </c>
      <c r="S12" s="114">
        <f>IF(avr!F11="","",avr!F11)</f>
      </c>
      <c r="T12" s="29">
        <f t="shared" si="11"/>
      </c>
      <c r="U12" s="15">
        <f t="shared" si="12"/>
        <v>2</v>
      </c>
      <c r="V12" s="112">
        <f t="shared" si="13"/>
        <v>42863</v>
      </c>
      <c r="W12" s="113">
        <v>8</v>
      </c>
      <c r="X12" s="114">
        <f>IF(mai!F11="","",mai!F11)</f>
      </c>
      <c r="Y12" s="29">
        <f t="shared" si="14"/>
        <v>1</v>
      </c>
      <c r="Z12" s="15">
        <f t="shared" si="15"/>
        <v>5</v>
      </c>
      <c r="AA12" s="112">
        <f t="shared" si="16"/>
        <v>42894</v>
      </c>
      <c r="AB12" s="113">
        <v>8</v>
      </c>
      <c r="AC12" s="336" t="str">
        <f>IF(juin!F11="","",juin!F11)</f>
        <v>Négociation</v>
      </c>
      <c r="AD12" s="29">
        <f t="shared" si="17"/>
      </c>
      <c r="AE12" s="15">
        <f t="shared" si="18"/>
        <v>7</v>
      </c>
      <c r="AF12" s="115">
        <f t="shared" si="19"/>
        <v>42924</v>
      </c>
      <c r="AG12" s="113">
        <v>8</v>
      </c>
      <c r="AH12" s="126">
        <f>IF(juil!F11="","",juil!F11)</f>
      </c>
      <c r="AI12" s="29">
        <f t="shared" si="20"/>
      </c>
      <c r="AJ12" s="15">
        <f t="shared" si="21"/>
        <v>3</v>
      </c>
      <c r="AK12" s="115">
        <f t="shared" si="22"/>
        <v>42955</v>
      </c>
      <c r="AL12" s="113">
        <v>8</v>
      </c>
      <c r="AM12" s="126">
        <f>IF(aou!F11="","",aou!F11)</f>
      </c>
      <c r="AN12" s="29">
        <f t="shared" si="23"/>
      </c>
      <c r="AO12" s="15">
        <f t="shared" si="24"/>
        <v>6</v>
      </c>
      <c r="AP12" s="112">
        <f t="shared" si="25"/>
        <v>42986</v>
      </c>
      <c r="AQ12" s="113">
        <v>8</v>
      </c>
      <c r="AR12" s="116">
        <f>IF(sep!F11="","",sep!F11)</f>
      </c>
      <c r="AS12" s="29">
        <f t="shared" si="26"/>
      </c>
      <c r="AT12" s="15">
        <f t="shared" si="27"/>
        <v>1</v>
      </c>
      <c r="AU12" s="112">
        <f t="shared" si="28"/>
        <v>43016</v>
      </c>
      <c r="AV12" s="113">
        <v>8</v>
      </c>
      <c r="AW12" s="114">
        <f>IF(oct!F11="","",oct!F11)</f>
      </c>
      <c r="AX12" s="29">
        <f t="shared" si="29"/>
      </c>
      <c r="AY12" s="15">
        <f t="shared" si="30"/>
        <v>4</v>
      </c>
      <c r="AZ12" s="112">
        <f t="shared" si="31"/>
        <v>43047</v>
      </c>
      <c r="BA12" s="113">
        <v>8</v>
      </c>
      <c r="BB12" s="116">
        <f>IF(nov!F11="","",nov!F11)</f>
      </c>
      <c r="BC12" s="29">
        <f t="shared" si="32"/>
      </c>
      <c r="BD12" s="15">
        <f t="shared" si="33"/>
        <v>6</v>
      </c>
      <c r="BE12" s="112">
        <f t="shared" si="34"/>
        <v>43077</v>
      </c>
      <c r="BF12" s="113">
        <v>8</v>
      </c>
      <c r="BG12" s="114">
        <f>IF(dec!F11="","",dec!F11)</f>
      </c>
      <c r="BH12" s="29">
        <f t="shared" si="35"/>
      </c>
      <c r="BK12" s="1"/>
    </row>
    <row r="13" spans="1:60" s="8" customFormat="1" ht="47.25" customHeight="1">
      <c r="A13" s="15">
        <f t="shared" si="0"/>
        <v>2</v>
      </c>
      <c r="B13" s="105">
        <f t="shared" si="1"/>
        <v>42744</v>
      </c>
      <c r="C13" s="97">
        <v>9</v>
      </c>
      <c r="D13" s="104">
        <f>IF(jan!F12="","",jan!F12)</f>
      </c>
      <c r="E13" s="30">
        <f t="shared" si="2"/>
      </c>
      <c r="F13" s="15">
        <f t="shared" si="3"/>
        <v>5</v>
      </c>
      <c r="G13" s="115">
        <f t="shared" si="4"/>
        <v>42775</v>
      </c>
      <c r="H13" s="265">
        <v>9</v>
      </c>
      <c r="I13" s="300" t="str">
        <f>IF(fév!F12="","",fév!F12)</f>
        <v>Fonds sociaux
Négociation</v>
      </c>
      <c r="J13" s="29">
        <f t="shared" si="5"/>
      </c>
      <c r="K13" s="15">
        <f t="shared" si="6"/>
        <v>5</v>
      </c>
      <c r="L13" s="264">
        <f t="shared" si="7"/>
        <v>42803</v>
      </c>
      <c r="M13" s="265">
        <v>9</v>
      </c>
      <c r="N13" s="300" t="str">
        <f>IF(mar!F12="","",mar!F12)</f>
        <v>
Commission
suivi
Observatoire des metiers</v>
      </c>
      <c r="O13" s="29">
        <f t="shared" si="8"/>
      </c>
      <c r="P13" s="15">
        <f t="shared" si="9"/>
        <v>1</v>
      </c>
      <c r="Q13" s="115">
        <f t="shared" si="10"/>
        <v>42834</v>
      </c>
      <c r="R13" s="113">
        <v>9</v>
      </c>
      <c r="S13" s="114">
        <f>IF(avr!F12="","",avr!F12)</f>
      </c>
      <c r="T13" s="29">
        <f t="shared" si="11"/>
      </c>
      <c r="U13" s="15">
        <f t="shared" si="12"/>
        <v>3</v>
      </c>
      <c r="V13" s="112">
        <f t="shared" si="13"/>
        <v>42864</v>
      </c>
      <c r="W13" s="113">
        <v>9</v>
      </c>
      <c r="X13" s="114">
        <f>IF(mai!F12="","",mai!F12)</f>
      </c>
      <c r="Y13" s="29">
        <f t="shared" si="14"/>
      </c>
      <c r="Z13" s="15">
        <f t="shared" si="15"/>
        <v>6</v>
      </c>
      <c r="AA13" s="112">
        <f t="shared" si="16"/>
        <v>42895</v>
      </c>
      <c r="AB13" s="113">
        <v>9</v>
      </c>
      <c r="AC13" s="336" t="str">
        <f>IF(juin!F12="","",juin!F12)</f>
        <v>Commission</v>
      </c>
      <c r="AD13" s="29">
        <f t="shared" si="17"/>
      </c>
      <c r="AE13" s="15">
        <f t="shared" si="18"/>
        <v>1</v>
      </c>
      <c r="AF13" s="115">
        <f t="shared" si="19"/>
        <v>42925</v>
      </c>
      <c r="AG13" s="113">
        <v>9</v>
      </c>
      <c r="AH13" s="126">
        <f>IF(juil!F12="","",juil!F12)</f>
      </c>
      <c r="AI13" s="29">
        <f t="shared" si="20"/>
      </c>
      <c r="AJ13" s="15">
        <f t="shared" si="21"/>
        <v>4</v>
      </c>
      <c r="AK13" s="115">
        <f t="shared" si="22"/>
        <v>42956</v>
      </c>
      <c r="AL13" s="113">
        <v>9</v>
      </c>
      <c r="AM13" s="126">
        <f>IF(aou!F12="","",aou!F12)</f>
      </c>
      <c r="AN13" s="29">
        <f t="shared" si="23"/>
      </c>
      <c r="AO13" s="15">
        <f t="shared" si="24"/>
        <v>7</v>
      </c>
      <c r="AP13" s="112">
        <f t="shared" si="25"/>
        <v>42987</v>
      </c>
      <c r="AQ13" s="113">
        <v>9</v>
      </c>
      <c r="AR13" s="116">
        <f>IF(sep!F12="","",sep!F12)</f>
      </c>
      <c r="AS13" s="29">
        <f t="shared" si="26"/>
      </c>
      <c r="AT13" s="15">
        <f t="shared" si="27"/>
        <v>2</v>
      </c>
      <c r="AU13" s="112">
        <f t="shared" si="28"/>
        <v>43017</v>
      </c>
      <c r="AV13" s="113">
        <v>9</v>
      </c>
      <c r="AW13" s="114">
        <f>IF(oct!F12="","",oct!F12)</f>
      </c>
      <c r="AX13" s="29">
        <f t="shared" si="29"/>
      </c>
      <c r="AY13" s="15">
        <f t="shared" si="30"/>
        <v>5</v>
      </c>
      <c r="AZ13" s="112">
        <f t="shared" si="31"/>
        <v>43048</v>
      </c>
      <c r="BA13" s="113">
        <v>9</v>
      </c>
      <c r="BB13" s="116">
        <f>IF(nov!F12="","",nov!F12)</f>
      </c>
      <c r="BC13" s="29">
        <f t="shared" si="32"/>
      </c>
      <c r="BD13" s="15">
        <f t="shared" si="33"/>
        <v>7</v>
      </c>
      <c r="BE13" s="112">
        <f t="shared" si="34"/>
        <v>43078</v>
      </c>
      <c r="BF13" s="113">
        <v>9</v>
      </c>
      <c r="BG13" s="114">
        <f>IF(dec!F12="","",dec!F12)</f>
      </c>
      <c r="BH13" s="29">
        <f t="shared" si="35"/>
      </c>
    </row>
    <row r="14" spans="1:60" s="8" customFormat="1" ht="19.5" customHeight="1">
      <c r="A14" s="15">
        <f t="shared" si="0"/>
        <v>3</v>
      </c>
      <c r="B14" s="105">
        <f t="shared" si="1"/>
        <v>42745</v>
      </c>
      <c r="C14" s="97">
        <v>10</v>
      </c>
      <c r="D14" s="104">
        <f>IF(jan!F13="","",jan!F13)</f>
      </c>
      <c r="E14" s="30">
        <f t="shared" si="2"/>
      </c>
      <c r="F14" s="15">
        <f t="shared" si="3"/>
        <v>6</v>
      </c>
      <c r="G14" s="115">
        <f t="shared" si="4"/>
        <v>42776</v>
      </c>
      <c r="H14" s="265">
        <v>10</v>
      </c>
      <c r="I14" s="300">
        <f>IF(fév!F13="","",fév!F13)</f>
      </c>
      <c r="J14" s="29">
        <f t="shared" si="5"/>
      </c>
      <c r="K14" s="15">
        <f t="shared" si="6"/>
        <v>6</v>
      </c>
      <c r="L14" s="264">
        <f t="shared" si="7"/>
        <v>42804</v>
      </c>
      <c r="M14" s="265">
        <v>10</v>
      </c>
      <c r="N14" s="300" t="str">
        <f>IF(mar!F13="","",mar!F13)</f>
        <v>Négociation
</v>
      </c>
      <c r="O14" s="29">
        <f t="shared" si="8"/>
      </c>
      <c r="P14" s="15">
        <f t="shared" si="9"/>
        <v>2</v>
      </c>
      <c r="Q14" s="115">
        <f t="shared" si="10"/>
        <v>42835</v>
      </c>
      <c r="R14" s="113">
        <v>10</v>
      </c>
      <c r="S14" s="114">
        <f>IF(avr!F13="","",avr!F13)</f>
      </c>
      <c r="T14" s="29">
        <f t="shared" si="11"/>
      </c>
      <c r="U14" s="15">
        <f t="shared" si="12"/>
        <v>4</v>
      </c>
      <c r="V14" s="112">
        <f t="shared" si="13"/>
        <v>42865</v>
      </c>
      <c r="W14" s="113">
        <v>10</v>
      </c>
      <c r="X14" s="114">
        <f>IF(mai!F13="","",mai!F13)</f>
      </c>
      <c r="Y14" s="29">
        <f t="shared" si="14"/>
      </c>
      <c r="Z14" s="15">
        <f t="shared" si="15"/>
        <v>7</v>
      </c>
      <c r="AA14" s="112">
        <f t="shared" si="16"/>
        <v>42896</v>
      </c>
      <c r="AB14" s="113">
        <v>10</v>
      </c>
      <c r="AC14" s="114">
        <f>IF(juin!F13="","",juin!F13)</f>
      </c>
      <c r="AD14" s="29">
        <f t="shared" si="17"/>
      </c>
      <c r="AE14" s="15">
        <f t="shared" si="18"/>
        <v>2</v>
      </c>
      <c r="AF14" s="115">
        <f t="shared" si="19"/>
        <v>42926</v>
      </c>
      <c r="AG14" s="113">
        <v>10</v>
      </c>
      <c r="AH14" s="300">
        <f>IF(juil!F13="","",juil!F13)</f>
      </c>
      <c r="AI14" s="29">
        <f t="shared" si="20"/>
      </c>
      <c r="AJ14" s="15">
        <f t="shared" si="21"/>
        <v>5</v>
      </c>
      <c r="AK14" s="115">
        <f t="shared" si="22"/>
        <v>42957</v>
      </c>
      <c r="AL14" s="113">
        <v>10</v>
      </c>
      <c r="AM14" s="126">
        <f>IF(aou!F13="","",aou!F13)</f>
      </c>
      <c r="AN14" s="29">
        <f t="shared" si="23"/>
      </c>
      <c r="AO14" s="15">
        <f t="shared" si="24"/>
        <v>1</v>
      </c>
      <c r="AP14" s="112">
        <f t="shared" si="25"/>
        <v>42988</v>
      </c>
      <c r="AQ14" s="113">
        <v>10</v>
      </c>
      <c r="AR14" s="114">
        <f>IF(sep!F13="","",sep!F13)</f>
      </c>
      <c r="AS14" s="29">
        <f t="shared" si="26"/>
      </c>
      <c r="AT14" s="15">
        <f t="shared" si="27"/>
        <v>3</v>
      </c>
      <c r="AU14" s="112">
        <f t="shared" si="28"/>
        <v>43018</v>
      </c>
      <c r="AV14" s="113">
        <v>10</v>
      </c>
      <c r="AW14" s="114">
        <f>IF(oct!F13="","",oct!F13)</f>
      </c>
      <c r="AX14" s="29">
        <f t="shared" si="29"/>
      </c>
      <c r="AY14" s="15">
        <f t="shared" si="30"/>
        <v>6</v>
      </c>
      <c r="AZ14" s="112">
        <f t="shared" si="31"/>
        <v>43049</v>
      </c>
      <c r="BA14" s="113">
        <v>10</v>
      </c>
      <c r="BB14" s="116">
        <f>IF(nov!F13="","",nov!F13)</f>
      </c>
      <c r="BC14" s="29">
        <f t="shared" si="32"/>
      </c>
      <c r="BD14" s="15">
        <f t="shared" si="33"/>
        <v>1</v>
      </c>
      <c r="BE14" s="112">
        <f t="shared" si="34"/>
        <v>43079</v>
      </c>
      <c r="BF14" s="113">
        <v>10</v>
      </c>
      <c r="BG14" s="114">
        <f>IF(dec!F13="","",dec!F13)</f>
      </c>
      <c r="BH14" s="29">
        <f t="shared" si="35"/>
      </c>
    </row>
    <row r="15" spans="1:60" s="8" customFormat="1" ht="27" customHeight="1">
      <c r="A15" s="15">
        <f t="shared" si="0"/>
        <v>4</v>
      </c>
      <c r="B15" s="105">
        <f t="shared" si="1"/>
        <v>42746</v>
      </c>
      <c r="C15" s="97">
        <v>11</v>
      </c>
      <c r="D15" s="104">
        <f>IF(jan!F14="","",jan!F14)</f>
      </c>
      <c r="E15" s="30">
        <f t="shared" si="2"/>
      </c>
      <c r="F15" s="15">
        <f t="shared" si="3"/>
        <v>7</v>
      </c>
      <c r="G15" s="115">
        <f t="shared" si="4"/>
        <v>42777</v>
      </c>
      <c r="H15" s="113">
        <v>11</v>
      </c>
      <c r="I15" s="114">
        <f>IF(fév!F14="","",fév!F14)</f>
      </c>
      <c r="J15" s="29">
        <f t="shared" si="5"/>
      </c>
      <c r="K15" s="15">
        <f t="shared" si="6"/>
        <v>7</v>
      </c>
      <c r="L15" s="112">
        <f t="shared" si="7"/>
        <v>42805</v>
      </c>
      <c r="M15" s="113">
        <v>11</v>
      </c>
      <c r="N15" s="114">
        <f>IF(mar!F14="","",mar!F14)</f>
      </c>
      <c r="O15" s="29">
        <f t="shared" si="8"/>
      </c>
      <c r="P15" s="15">
        <f t="shared" si="9"/>
        <v>3</v>
      </c>
      <c r="Q15" s="115">
        <f t="shared" si="10"/>
        <v>42836</v>
      </c>
      <c r="R15" s="113">
        <v>11</v>
      </c>
      <c r="S15" s="114">
        <f>IF(avr!F14="","",avr!F14)</f>
      </c>
      <c r="T15" s="29">
        <f t="shared" si="11"/>
      </c>
      <c r="U15" s="15">
        <f t="shared" si="12"/>
        <v>5</v>
      </c>
      <c r="V15" s="112">
        <f t="shared" si="13"/>
        <v>42866</v>
      </c>
      <c r="W15" s="113">
        <v>11</v>
      </c>
      <c r="X15" s="336" t="str">
        <f>IF(mai!F14="","",mai!F14)</f>
        <v>Fonds 
Commission
Négociation</v>
      </c>
      <c r="Y15" s="29">
        <f t="shared" si="14"/>
      </c>
      <c r="Z15" s="15">
        <f t="shared" si="15"/>
        <v>1</v>
      </c>
      <c r="AA15" s="112">
        <f t="shared" si="16"/>
        <v>42897</v>
      </c>
      <c r="AB15" s="113">
        <v>11</v>
      </c>
      <c r="AC15" s="114">
        <f>IF(juin!F14="","",juin!F14)</f>
      </c>
      <c r="AD15" s="29">
        <f t="shared" si="17"/>
      </c>
      <c r="AE15" s="15">
        <f t="shared" si="18"/>
        <v>3</v>
      </c>
      <c r="AF15" s="115">
        <f t="shared" si="19"/>
        <v>42927</v>
      </c>
      <c r="AG15" s="113">
        <v>11</v>
      </c>
      <c r="AH15" s="300" t="str">
        <f>IF(juil!F14="","",juil!F14)</f>
        <v>Commission
suivi</v>
      </c>
      <c r="AI15" s="29">
        <f t="shared" si="20"/>
      </c>
      <c r="AJ15" s="15">
        <f t="shared" si="21"/>
        <v>6</v>
      </c>
      <c r="AK15" s="115">
        <f t="shared" si="22"/>
        <v>42958</v>
      </c>
      <c r="AL15" s="113">
        <v>11</v>
      </c>
      <c r="AM15" s="126">
        <f>IF(aou!F14="","",aou!F14)</f>
      </c>
      <c r="AN15" s="29">
        <f t="shared" si="23"/>
      </c>
      <c r="AO15" s="15">
        <f t="shared" si="24"/>
        <v>2</v>
      </c>
      <c r="AP15" s="112">
        <f t="shared" si="25"/>
        <v>42989</v>
      </c>
      <c r="AQ15" s="113">
        <v>11</v>
      </c>
      <c r="AR15" s="114">
        <f>IF(sep!F14="","",sep!F14)</f>
      </c>
      <c r="AS15" s="29">
        <f t="shared" si="26"/>
      </c>
      <c r="AT15" s="15">
        <f t="shared" si="27"/>
        <v>4</v>
      </c>
      <c r="AU15" s="112">
        <f t="shared" si="28"/>
        <v>43019</v>
      </c>
      <c r="AV15" s="113">
        <v>11</v>
      </c>
      <c r="AW15" s="114">
        <f>IF(oct!F14="","",oct!F14)</f>
      </c>
      <c r="AX15" s="29">
        <f t="shared" si="29"/>
      </c>
      <c r="AY15" s="15">
        <f t="shared" si="30"/>
        <v>7</v>
      </c>
      <c r="AZ15" s="112">
        <f t="shared" si="31"/>
        <v>43050</v>
      </c>
      <c r="BA15" s="113">
        <v>11</v>
      </c>
      <c r="BB15" s="114">
        <f>IF(nov!F14="","",nov!F14)</f>
      </c>
      <c r="BC15" s="29">
        <f t="shared" si="32"/>
        <v>1</v>
      </c>
      <c r="BD15" s="15">
        <f t="shared" si="33"/>
        <v>2</v>
      </c>
      <c r="BE15" s="112">
        <f t="shared" si="34"/>
        <v>43080</v>
      </c>
      <c r="BF15" s="113">
        <v>11</v>
      </c>
      <c r="BG15" s="114">
        <f>IF(dec!F14="","",dec!F14)</f>
      </c>
      <c r="BH15" s="29">
        <f t="shared" si="35"/>
      </c>
    </row>
    <row r="16" spans="1:60" s="8" customFormat="1" ht="19.5" customHeight="1">
      <c r="A16" s="15">
        <f t="shared" si="0"/>
        <v>5</v>
      </c>
      <c r="B16" s="262">
        <f t="shared" si="1"/>
        <v>42747</v>
      </c>
      <c r="C16" s="263">
        <v>12</v>
      </c>
      <c r="D16" s="300" t="str">
        <f>IF(jan!F15="","",jan!F15)</f>
        <v>Négociation</v>
      </c>
      <c r="E16" s="30">
        <f t="shared" si="2"/>
      </c>
      <c r="F16" s="15">
        <f t="shared" si="3"/>
        <v>1</v>
      </c>
      <c r="G16" s="115">
        <f t="shared" si="4"/>
        <v>42778</v>
      </c>
      <c r="H16" s="113">
        <v>12</v>
      </c>
      <c r="I16" s="114">
        <f>IF(fév!F15="","",fév!F15)</f>
      </c>
      <c r="J16" s="29">
        <f t="shared" si="5"/>
      </c>
      <c r="K16" s="15">
        <f t="shared" si="6"/>
        <v>1</v>
      </c>
      <c r="L16" s="112">
        <f t="shared" si="7"/>
        <v>42806</v>
      </c>
      <c r="M16" s="113">
        <v>12</v>
      </c>
      <c r="N16" s="114">
        <f>IF(mar!F15="","",mar!F15)</f>
      </c>
      <c r="O16" s="29">
        <f t="shared" si="8"/>
      </c>
      <c r="P16" s="15">
        <f t="shared" si="9"/>
        <v>4</v>
      </c>
      <c r="Q16" s="115">
        <f t="shared" si="10"/>
        <v>42837</v>
      </c>
      <c r="R16" s="113">
        <v>12</v>
      </c>
      <c r="S16" s="114">
        <f>IF(avr!F15="","",avr!F15)</f>
      </c>
      <c r="T16" s="29">
        <f t="shared" si="11"/>
      </c>
      <c r="U16" s="15">
        <f t="shared" si="12"/>
        <v>6</v>
      </c>
      <c r="V16" s="112">
        <f t="shared" si="13"/>
        <v>42867</v>
      </c>
      <c r="W16" s="113">
        <v>12</v>
      </c>
      <c r="X16" s="336" t="str">
        <f>IF(mai!F15="","",mai!F15)</f>
        <v>Négociations</v>
      </c>
      <c r="Y16" s="29">
        <f t="shared" si="14"/>
      </c>
      <c r="Z16" s="15">
        <f t="shared" si="15"/>
        <v>2</v>
      </c>
      <c r="AA16" s="112">
        <f t="shared" si="16"/>
        <v>42898</v>
      </c>
      <c r="AB16" s="113">
        <v>12</v>
      </c>
      <c r="AC16" s="114">
        <f>IF(juin!F15="","",juin!F15)</f>
      </c>
      <c r="AD16" s="29">
        <f t="shared" si="17"/>
      </c>
      <c r="AE16" s="15">
        <f t="shared" si="18"/>
        <v>4</v>
      </c>
      <c r="AF16" s="115">
        <f t="shared" si="19"/>
        <v>42928</v>
      </c>
      <c r="AG16" s="113">
        <v>12</v>
      </c>
      <c r="AH16" s="300" t="str">
        <f>IF(juil!F15="","",juil!F15)</f>
        <v>Négociation</v>
      </c>
      <c r="AI16" s="29">
        <f t="shared" si="20"/>
      </c>
      <c r="AJ16" s="15">
        <f t="shared" si="21"/>
        <v>7</v>
      </c>
      <c r="AK16" s="115">
        <f t="shared" si="22"/>
        <v>42959</v>
      </c>
      <c r="AL16" s="113">
        <v>12</v>
      </c>
      <c r="AM16" s="126">
        <f>IF(aou!F15="","",aou!F15)</f>
      </c>
      <c r="AN16" s="29">
        <f t="shared" si="23"/>
      </c>
      <c r="AO16" s="15">
        <f t="shared" si="24"/>
        <v>3</v>
      </c>
      <c r="AP16" s="112">
        <f t="shared" si="25"/>
        <v>42990</v>
      </c>
      <c r="AQ16" s="113">
        <v>12</v>
      </c>
      <c r="AR16" s="114">
        <f>IF(sep!F15="","",sep!F15)</f>
      </c>
      <c r="AS16" s="29">
        <f t="shared" si="26"/>
      </c>
      <c r="AT16" s="15">
        <f t="shared" si="27"/>
        <v>5</v>
      </c>
      <c r="AU16" s="112">
        <f t="shared" si="28"/>
        <v>43020</v>
      </c>
      <c r="AV16" s="113">
        <v>12</v>
      </c>
      <c r="AW16" s="114">
        <f>IF(oct!F15="","",oct!F15)</f>
      </c>
      <c r="AX16" s="29">
        <f t="shared" si="29"/>
      </c>
      <c r="AY16" s="15">
        <f t="shared" si="30"/>
        <v>1</v>
      </c>
      <c r="AZ16" s="112">
        <f t="shared" si="31"/>
        <v>43051</v>
      </c>
      <c r="BA16" s="113">
        <v>12</v>
      </c>
      <c r="BB16" s="114">
        <f>IF(nov!F15="","",nov!F15)</f>
      </c>
      <c r="BC16" s="29">
        <f t="shared" si="32"/>
      </c>
      <c r="BD16" s="15">
        <f t="shared" si="33"/>
        <v>3</v>
      </c>
      <c r="BE16" s="112">
        <f t="shared" si="34"/>
        <v>43081</v>
      </c>
      <c r="BF16" s="113">
        <v>12</v>
      </c>
      <c r="BG16" s="114">
        <f>IF(dec!F15="","",dec!F15)</f>
      </c>
      <c r="BH16" s="29">
        <f t="shared" si="35"/>
      </c>
    </row>
    <row r="17" spans="1:60" s="8" customFormat="1" ht="33" customHeight="1">
      <c r="A17" s="15">
        <f t="shared" si="0"/>
        <v>6</v>
      </c>
      <c r="B17" s="262">
        <f t="shared" si="1"/>
        <v>42748</v>
      </c>
      <c r="C17" s="263">
        <v>13</v>
      </c>
      <c r="D17" s="300" t="str">
        <f>IF(jan!F16="","",jan!F16)</f>
        <v>Négociation
Commission de  suivi</v>
      </c>
      <c r="E17" s="30">
        <f t="shared" si="2"/>
      </c>
      <c r="F17" s="15">
        <f t="shared" si="3"/>
        <v>2</v>
      </c>
      <c r="G17" s="115">
        <f t="shared" si="4"/>
        <v>42779</v>
      </c>
      <c r="H17" s="113">
        <v>13</v>
      </c>
      <c r="I17" s="114">
        <f>IF(fév!F16="","",fév!F16)</f>
      </c>
      <c r="J17" s="29">
        <f t="shared" si="5"/>
      </c>
      <c r="K17" s="15">
        <f t="shared" si="6"/>
        <v>2</v>
      </c>
      <c r="L17" s="112">
        <f t="shared" si="7"/>
        <v>42807</v>
      </c>
      <c r="M17" s="113">
        <v>13</v>
      </c>
      <c r="N17" s="114">
        <f>IF(mar!F16="","",mar!F16)</f>
      </c>
      <c r="O17" s="29">
        <f t="shared" si="8"/>
      </c>
      <c r="P17" s="15">
        <f t="shared" si="9"/>
        <v>5</v>
      </c>
      <c r="Q17" s="264">
        <f t="shared" si="10"/>
        <v>42838</v>
      </c>
      <c r="R17" s="265">
        <v>13</v>
      </c>
      <c r="S17" s="300" t="str">
        <f>IF(avr!F16="","",avr!F16)</f>
        <v>Négociation</v>
      </c>
      <c r="T17" s="29">
        <f t="shared" si="11"/>
      </c>
      <c r="U17" s="15">
        <f t="shared" si="12"/>
        <v>7</v>
      </c>
      <c r="V17" s="112">
        <f t="shared" si="13"/>
        <v>42868</v>
      </c>
      <c r="W17" s="113">
        <v>13</v>
      </c>
      <c r="X17" s="114">
        <f>IF(mai!F16="","",mai!F16)</f>
      </c>
      <c r="Y17" s="29">
        <f t="shared" si="14"/>
      </c>
      <c r="Z17" s="15">
        <f t="shared" si="15"/>
        <v>3</v>
      </c>
      <c r="AA17" s="112">
        <f t="shared" si="16"/>
        <v>42899</v>
      </c>
      <c r="AB17" s="113">
        <v>13</v>
      </c>
      <c r="AC17" s="114">
        <f>IF(juin!F16="","",juin!F16)</f>
      </c>
      <c r="AD17" s="29">
        <f t="shared" si="17"/>
      </c>
      <c r="AE17" s="15">
        <f t="shared" si="18"/>
        <v>5</v>
      </c>
      <c r="AF17" s="115">
        <f t="shared" si="19"/>
        <v>42929</v>
      </c>
      <c r="AG17" s="113">
        <v>13</v>
      </c>
      <c r="AH17" s="126">
        <f>IF(juil!F16="","",juil!F16)</f>
      </c>
      <c r="AI17" s="29">
        <f t="shared" si="20"/>
      </c>
      <c r="AJ17" s="15">
        <f t="shared" si="21"/>
        <v>1</v>
      </c>
      <c r="AK17" s="115">
        <f t="shared" si="22"/>
        <v>42960</v>
      </c>
      <c r="AL17" s="113">
        <v>13</v>
      </c>
      <c r="AM17" s="126">
        <f>IF(aou!F16="","",aou!F16)</f>
      </c>
      <c r="AN17" s="29">
        <f t="shared" si="23"/>
      </c>
      <c r="AO17" s="15">
        <f t="shared" si="24"/>
        <v>4</v>
      </c>
      <c r="AP17" s="112">
        <f t="shared" si="25"/>
        <v>42991</v>
      </c>
      <c r="AQ17" s="113">
        <v>13</v>
      </c>
      <c r="AR17" s="114">
        <f>IF(sep!F16="","",sep!F16)</f>
      </c>
      <c r="AS17" s="29">
        <f t="shared" si="26"/>
      </c>
      <c r="AT17" s="15">
        <f t="shared" si="27"/>
        <v>6</v>
      </c>
      <c r="AU17" s="112">
        <f t="shared" si="28"/>
        <v>43021</v>
      </c>
      <c r="AV17" s="113">
        <v>13</v>
      </c>
      <c r="AW17" s="114">
        <f>IF(oct!F16="","",oct!F16)</f>
      </c>
      <c r="AX17" s="29">
        <f t="shared" si="29"/>
      </c>
      <c r="AY17" s="15">
        <f t="shared" si="30"/>
        <v>2</v>
      </c>
      <c r="AZ17" s="112">
        <f t="shared" si="31"/>
        <v>43052</v>
      </c>
      <c r="BA17" s="113">
        <v>13</v>
      </c>
      <c r="BB17" s="114">
        <f>IF(nov!F16="","",nov!F16)</f>
      </c>
      <c r="BC17" s="29">
        <f t="shared" si="32"/>
      </c>
      <c r="BD17" s="15">
        <f t="shared" si="33"/>
        <v>4</v>
      </c>
      <c r="BE17" s="112">
        <f t="shared" si="34"/>
        <v>43082</v>
      </c>
      <c r="BF17" s="113">
        <v>13</v>
      </c>
      <c r="BG17" s="114">
        <f>IF(dec!F16="","",dec!F16)</f>
      </c>
      <c r="BH17" s="29">
        <f t="shared" si="35"/>
      </c>
    </row>
    <row r="18" spans="1:60" s="8" customFormat="1" ht="19.5" customHeight="1">
      <c r="A18" s="15">
        <f t="shared" si="0"/>
        <v>7</v>
      </c>
      <c r="B18" s="105">
        <f t="shared" si="1"/>
        <v>42749</v>
      </c>
      <c r="C18" s="97">
        <v>14</v>
      </c>
      <c r="D18" s="104">
        <f>IF(jan!F17="","",jan!F17)</f>
      </c>
      <c r="E18" s="30">
        <f t="shared" si="2"/>
      </c>
      <c r="F18" s="15">
        <f t="shared" si="3"/>
        <v>3</v>
      </c>
      <c r="G18" s="115">
        <f t="shared" si="4"/>
        <v>42780</v>
      </c>
      <c r="H18" s="113">
        <v>14</v>
      </c>
      <c r="I18" s="114">
        <f>IF(fév!F17="","",fév!F17)</f>
      </c>
      <c r="J18" s="29">
        <f t="shared" si="5"/>
      </c>
      <c r="K18" s="15">
        <f t="shared" si="6"/>
        <v>3</v>
      </c>
      <c r="L18" s="112">
        <f t="shared" si="7"/>
        <v>42808</v>
      </c>
      <c r="M18" s="113">
        <v>14</v>
      </c>
      <c r="N18" s="114">
        <f>IF(mar!F17="","",mar!F17)</f>
      </c>
      <c r="O18" s="29">
        <f t="shared" si="8"/>
      </c>
      <c r="P18" s="15"/>
      <c r="Q18" s="264">
        <f t="shared" si="10"/>
        <v>42839</v>
      </c>
      <c r="R18" s="265">
        <v>14</v>
      </c>
      <c r="S18" s="300" t="str">
        <f>IF(avr!F17="","",avr!F17)</f>
        <v>Négociation
</v>
      </c>
      <c r="T18" s="29">
        <f t="shared" si="11"/>
      </c>
      <c r="U18" s="15">
        <f t="shared" si="12"/>
        <v>1</v>
      </c>
      <c r="V18" s="112">
        <f t="shared" si="13"/>
        <v>42869</v>
      </c>
      <c r="W18" s="113">
        <v>14</v>
      </c>
      <c r="X18" s="114">
        <f>IF(mai!F17="","",mai!F17)</f>
      </c>
      <c r="Y18" s="29">
        <f t="shared" si="14"/>
      </c>
      <c r="Z18" s="15">
        <f t="shared" si="15"/>
        <v>4</v>
      </c>
      <c r="AA18" s="112">
        <f t="shared" si="16"/>
        <v>42900</v>
      </c>
      <c r="AB18" s="113">
        <v>14</v>
      </c>
      <c r="AC18" s="114">
        <f>IF(juin!F17="","",juin!F17)</f>
      </c>
      <c r="AD18" s="29">
        <f t="shared" si="17"/>
      </c>
      <c r="AE18" s="15">
        <f t="shared" si="18"/>
        <v>6</v>
      </c>
      <c r="AF18" s="115">
        <f t="shared" si="19"/>
        <v>42930</v>
      </c>
      <c r="AG18" s="113">
        <v>14</v>
      </c>
      <c r="AH18" s="126">
        <f>IF(juil!F17="","",juil!F17)</f>
      </c>
      <c r="AI18" s="29">
        <f t="shared" si="20"/>
        <v>1</v>
      </c>
      <c r="AJ18" s="15">
        <f t="shared" si="21"/>
        <v>2</v>
      </c>
      <c r="AK18" s="115">
        <f t="shared" si="22"/>
        <v>42961</v>
      </c>
      <c r="AL18" s="113">
        <v>14</v>
      </c>
      <c r="AM18" s="126">
        <f>IF(aou!F17="","",aou!F17)</f>
      </c>
      <c r="AN18" s="29">
        <f t="shared" si="23"/>
      </c>
      <c r="AO18" s="15">
        <f t="shared" si="24"/>
        <v>5</v>
      </c>
      <c r="AP18" s="112">
        <f t="shared" si="25"/>
        <v>42992</v>
      </c>
      <c r="AQ18" s="113">
        <v>14</v>
      </c>
      <c r="AR18" s="114">
        <f>IF(sep!F17="","",sep!F17)</f>
      </c>
      <c r="AS18" s="29">
        <f t="shared" si="26"/>
      </c>
      <c r="AT18" s="15">
        <f t="shared" si="27"/>
        <v>7</v>
      </c>
      <c r="AU18" s="112">
        <f t="shared" si="28"/>
        <v>43022</v>
      </c>
      <c r="AV18" s="113">
        <v>14</v>
      </c>
      <c r="AW18" s="114">
        <f>IF(oct!F17="","",oct!F17)</f>
      </c>
      <c r="AX18" s="29">
        <f t="shared" si="29"/>
      </c>
      <c r="AY18" s="15">
        <f t="shared" si="30"/>
        <v>3</v>
      </c>
      <c r="AZ18" s="112">
        <f t="shared" si="31"/>
        <v>43053</v>
      </c>
      <c r="BA18" s="113">
        <v>14</v>
      </c>
      <c r="BB18" s="114">
        <f>IF(nov!F17="","",nov!F17)</f>
      </c>
      <c r="BC18" s="29">
        <f t="shared" si="32"/>
      </c>
      <c r="BD18" s="15">
        <f t="shared" si="33"/>
        <v>5</v>
      </c>
      <c r="BE18" s="112">
        <f t="shared" si="34"/>
        <v>43083</v>
      </c>
      <c r="BF18" s="113">
        <v>14</v>
      </c>
      <c r="BG18" s="114">
        <f>IF(dec!F17="","",dec!F17)</f>
      </c>
      <c r="BH18" s="29">
        <f t="shared" si="35"/>
      </c>
    </row>
    <row r="19" spans="1:60" s="8" customFormat="1" ht="19.5" customHeight="1">
      <c r="A19" s="15">
        <f t="shared" si="0"/>
        <v>1</v>
      </c>
      <c r="B19" s="105">
        <f t="shared" si="1"/>
        <v>42750</v>
      </c>
      <c r="C19" s="97">
        <v>15</v>
      </c>
      <c r="D19" s="104">
        <f>IF(jan!F18="","",jan!F18)</f>
      </c>
      <c r="E19" s="30">
        <f t="shared" si="2"/>
      </c>
      <c r="F19" s="15">
        <f t="shared" si="3"/>
        <v>4</v>
      </c>
      <c r="G19" s="115">
        <f t="shared" si="4"/>
        <v>42781</v>
      </c>
      <c r="H19" s="113">
        <v>15</v>
      </c>
      <c r="I19" s="114">
        <f>IF(fév!F18="","",fév!F18)</f>
      </c>
      <c r="J19" s="29">
        <f t="shared" si="5"/>
      </c>
      <c r="K19" s="15">
        <f t="shared" si="6"/>
        <v>4</v>
      </c>
      <c r="L19" s="112">
        <f t="shared" si="7"/>
        <v>42809</v>
      </c>
      <c r="M19" s="113">
        <v>15</v>
      </c>
      <c r="N19" s="114">
        <f>IF(mar!F18="","",mar!F18)</f>
      </c>
      <c r="O19" s="29">
        <f t="shared" si="8"/>
      </c>
      <c r="P19" s="15">
        <f t="shared" si="9"/>
        <v>7</v>
      </c>
      <c r="Q19" s="115">
        <f t="shared" si="10"/>
        <v>42840</v>
      </c>
      <c r="R19" s="113">
        <v>15</v>
      </c>
      <c r="S19" s="114">
        <f>IF(avr!F18="","",avr!F18)</f>
      </c>
      <c r="T19" s="29">
        <f t="shared" si="11"/>
      </c>
      <c r="U19" s="15">
        <f t="shared" si="12"/>
        <v>2</v>
      </c>
      <c r="V19" s="112">
        <f t="shared" si="13"/>
        <v>42870</v>
      </c>
      <c r="W19" s="113">
        <v>15</v>
      </c>
      <c r="X19" s="114">
        <f>IF(mai!F18="","",mai!F18)</f>
      </c>
      <c r="Y19" s="29">
        <f t="shared" si="14"/>
      </c>
      <c r="Z19" s="15">
        <f t="shared" si="15"/>
        <v>5</v>
      </c>
      <c r="AA19" s="112">
        <f t="shared" si="16"/>
        <v>42901</v>
      </c>
      <c r="AB19" s="113">
        <v>15</v>
      </c>
      <c r="AC19" s="114">
        <f>IF(juin!F18="","",juin!F18)</f>
      </c>
      <c r="AD19" s="29">
        <f t="shared" si="17"/>
      </c>
      <c r="AE19" s="15">
        <f t="shared" si="18"/>
        <v>7</v>
      </c>
      <c r="AF19" s="115">
        <f t="shared" si="19"/>
        <v>42931</v>
      </c>
      <c r="AG19" s="113">
        <v>15</v>
      </c>
      <c r="AH19" s="126">
        <f>IF(juil!F18="","",juil!F18)</f>
      </c>
      <c r="AI19" s="29">
        <f t="shared" si="20"/>
      </c>
      <c r="AJ19" s="15">
        <f t="shared" si="21"/>
        <v>3</v>
      </c>
      <c r="AK19" s="115">
        <f t="shared" si="22"/>
        <v>42962</v>
      </c>
      <c r="AL19" s="113">
        <v>15</v>
      </c>
      <c r="AM19" s="126">
        <f>IF(aou!F18="","",aou!F18)</f>
      </c>
      <c r="AN19" s="29">
        <f t="shared" si="23"/>
        <v>1</v>
      </c>
      <c r="AO19" s="15">
        <f t="shared" si="24"/>
        <v>6</v>
      </c>
      <c r="AP19" s="112">
        <f t="shared" si="25"/>
        <v>42993</v>
      </c>
      <c r="AQ19" s="113">
        <v>15</v>
      </c>
      <c r="AR19" s="114">
        <f>IF(sep!F18="","",sep!F18)</f>
      </c>
      <c r="AS19" s="29">
        <f t="shared" si="26"/>
      </c>
      <c r="AT19" s="15">
        <f t="shared" si="27"/>
        <v>1</v>
      </c>
      <c r="AU19" s="112">
        <f t="shared" si="28"/>
        <v>43023</v>
      </c>
      <c r="AV19" s="113">
        <v>15</v>
      </c>
      <c r="AW19" s="114">
        <f>IF(oct!F18="","",oct!F18)</f>
      </c>
      <c r="AX19" s="29">
        <f t="shared" si="29"/>
      </c>
      <c r="AY19" s="15">
        <f t="shared" si="30"/>
        <v>4</v>
      </c>
      <c r="AZ19" s="112">
        <f t="shared" si="31"/>
        <v>43054</v>
      </c>
      <c r="BA19" s="113">
        <v>15</v>
      </c>
      <c r="BB19" s="114">
        <f>IF(nov!F18="","",nov!F18)</f>
      </c>
      <c r="BC19" s="29">
        <f t="shared" si="32"/>
      </c>
      <c r="BD19" s="15">
        <f t="shared" si="33"/>
        <v>6</v>
      </c>
      <c r="BE19" s="112">
        <f t="shared" si="34"/>
        <v>43084</v>
      </c>
      <c r="BF19" s="113">
        <v>15</v>
      </c>
      <c r="BG19" s="114">
        <f>IF(dec!F18="","",dec!F18)</f>
      </c>
      <c r="BH19" s="29">
        <f t="shared" si="35"/>
      </c>
    </row>
    <row r="20" spans="1:60" s="8" customFormat="1" ht="19.5" customHeight="1">
      <c r="A20" s="15">
        <f t="shared" si="0"/>
        <v>2</v>
      </c>
      <c r="B20" s="105">
        <f t="shared" si="1"/>
        <v>42751</v>
      </c>
      <c r="C20" s="97">
        <v>16</v>
      </c>
      <c r="D20" s="104">
        <f>IF(jan!F19="","",jan!F19)</f>
      </c>
      <c r="E20" s="30">
        <f t="shared" si="2"/>
      </c>
      <c r="F20" s="15">
        <f t="shared" si="3"/>
        <v>5</v>
      </c>
      <c r="G20" s="115">
        <f t="shared" si="4"/>
        <v>42782</v>
      </c>
      <c r="H20" s="113">
        <v>16</v>
      </c>
      <c r="I20" s="114">
        <f>IF(fév!F19="","",fév!F19)</f>
      </c>
      <c r="J20" s="29">
        <f t="shared" si="5"/>
      </c>
      <c r="K20" s="15">
        <f t="shared" si="6"/>
        <v>5</v>
      </c>
      <c r="L20" s="112">
        <f t="shared" si="7"/>
        <v>42810</v>
      </c>
      <c r="M20" s="113">
        <v>16</v>
      </c>
      <c r="N20" s="114" t="str">
        <f>IF(mar!F19="","",mar!F19)</f>
        <v>CCE</v>
      </c>
      <c r="O20" s="29">
        <f t="shared" si="8"/>
      </c>
      <c r="P20" s="15">
        <f t="shared" si="9"/>
        <v>1</v>
      </c>
      <c r="Q20" s="115">
        <f t="shared" si="10"/>
        <v>42841</v>
      </c>
      <c r="R20" s="113">
        <v>16</v>
      </c>
      <c r="S20" s="114">
        <f>IF(avr!F19="","",avr!F19)</f>
      </c>
      <c r="T20" s="29">
        <f t="shared" si="11"/>
        <v>1</v>
      </c>
      <c r="U20" s="15">
        <f t="shared" si="12"/>
        <v>3</v>
      </c>
      <c r="V20" s="112">
        <f t="shared" si="13"/>
        <v>42871</v>
      </c>
      <c r="W20" s="113">
        <v>16</v>
      </c>
      <c r="X20" s="114">
        <f>IF(mai!F19="","",mai!F19)</f>
      </c>
      <c r="Y20" s="29">
        <f t="shared" si="14"/>
      </c>
      <c r="Z20" s="15">
        <f t="shared" si="15"/>
        <v>6</v>
      </c>
      <c r="AA20" s="112">
        <f t="shared" si="16"/>
        <v>42902</v>
      </c>
      <c r="AB20" s="113">
        <v>16</v>
      </c>
      <c r="AC20" s="114">
        <f>IF(juin!F19="","",juin!F19)</f>
      </c>
      <c r="AD20" s="29">
        <f t="shared" si="17"/>
      </c>
      <c r="AE20" s="15">
        <f t="shared" si="18"/>
        <v>1</v>
      </c>
      <c r="AF20" s="115">
        <f t="shared" si="19"/>
        <v>42932</v>
      </c>
      <c r="AG20" s="113">
        <v>16</v>
      </c>
      <c r="AH20" s="126">
        <f>IF(juil!F19="","",juil!F19)</f>
      </c>
      <c r="AI20" s="29">
        <f t="shared" si="20"/>
      </c>
      <c r="AJ20" s="15">
        <f t="shared" si="21"/>
        <v>4</v>
      </c>
      <c r="AK20" s="115">
        <f t="shared" si="22"/>
        <v>42963</v>
      </c>
      <c r="AL20" s="113">
        <v>16</v>
      </c>
      <c r="AM20" s="126">
        <f>IF(aou!F19="","",aou!F19)</f>
      </c>
      <c r="AN20" s="29">
        <f t="shared" si="23"/>
      </c>
      <c r="AO20" s="15">
        <f t="shared" si="24"/>
        <v>7</v>
      </c>
      <c r="AP20" s="112">
        <f t="shared" si="25"/>
        <v>42994</v>
      </c>
      <c r="AQ20" s="113">
        <v>16</v>
      </c>
      <c r="AR20" s="114">
        <f>IF(sep!F19="","",sep!F19)</f>
      </c>
      <c r="AS20" s="29">
        <f t="shared" si="26"/>
      </c>
      <c r="AT20" s="15">
        <f t="shared" si="27"/>
        <v>2</v>
      </c>
      <c r="AU20" s="112">
        <f t="shared" si="28"/>
        <v>43024</v>
      </c>
      <c r="AV20" s="113">
        <v>16</v>
      </c>
      <c r="AW20" s="114">
        <f>IF(oct!F19="","",oct!F19)</f>
      </c>
      <c r="AX20" s="29">
        <f t="shared" si="29"/>
      </c>
      <c r="AY20" s="15">
        <f t="shared" si="30"/>
        <v>5</v>
      </c>
      <c r="AZ20" s="112">
        <f t="shared" si="31"/>
        <v>43055</v>
      </c>
      <c r="BA20" s="113">
        <v>16</v>
      </c>
      <c r="BB20" s="114">
        <f>IF(nov!F19="","",nov!F19)</f>
      </c>
      <c r="BC20" s="29">
        <f t="shared" si="32"/>
      </c>
      <c r="BD20" s="15">
        <f t="shared" si="33"/>
        <v>7</v>
      </c>
      <c r="BE20" s="112">
        <f t="shared" si="34"/>
        <v>43085</v>
      </c>
      <c r="BF20" s="113">
        <v>16</v>
      </c>
      <c r="BG20" s="114">
        <f>IF(dec!F19="","",dec!F19)</f>
      </c>
      <c r="BH20" s="29">
        <f t="shared" si="35"/>
      </c>
    </row>
    <row r="21" spans="1:60" s="8" customFormat="1" ht="19.5" customHeight="1">
      <c r="A21" s="15">
        <f t="shared" si="0"/>
        <v>3</v>
      </c>
      <c r="B21" s="105">
        <f t="shared" si="1"/>
        <v>42752</v>
      </c>
      <c r="C21" s="97">
        <v>17</v>
      </c>
      <c r="D21" s="104">
        <f>IF(jan!F20="","",jan!F20)</f>
      </c>
      <c r="E21" s="30">
        <f t="shared" si="2"/>
      </c>
      <c r="F21" s="15">
        <f t="shared" si="3"/>
        <v>6</v>
      </c>
      <c r="G21" s="115">
        <f t="shared" si="4"/>
        <v>42783</v>
      </c>
      <c r="H21" s="113">
        <v>17</v>
      </c>
      <c r="I21" s="114">
        <f>IF(fév!F20="","",fév!F20)</f>
      </c>
      <c r="J21" s="29">
        <f t="shared" si="5"/>
      </c>
      <c r="K21" s="15">
        <f t="shared" si="6"/>
        <v>6</v>
      </c>
      <c r="L21" s="112">
        <f t="shared" si="7"/>
        <v>42811</v>
      </c>
      <c r="M21" s="113">
        <v>17</v>
      </c>
      <c r="N21" s="114">
        <f>IF(mar!F20="","",mar!F20)</f>
      </c>
      <c r="O21" s="29">
        <f t="shared" si="8"/>
      </c>
      <c r="P21" s="15">
        <f t="shared" si="9"/>
        <v>2</v>
      </c>
      <c r="Q21" s="115">
        <f t="shared" si="10"/>
        <v>42842</v>
      </c>
      <c r="R21" s="113">
        <v>17</v>
      </c>
      <c r="S21" s="114">
        <f>IF(avr!F20="","",avr!F20)</f>
      </c>
      <c r="T21" s="29">
        <f t="shared" si="11"/>
        <v>1</v>
      </c>
      <c r="U21" s="15">
        <f t="shared" si="12"/>
        <v>4</v>
      </c>
      <c r="V21" s="112">
        <f t="shared" si="13"/>
        <v>42872</v>
      </c>
      <c r="W21" s="113">
        <v>17</v>
      </c>
      <c r="X21" s="114">
        <f>IF(mai!F20="","",mai!F20)</f>
      </c>
      <c r="Y21" s="29">
        <f t="shared" si="14"/>
      </c>
      <c r="Z21" s="15">
        <f t="shared" si="15"/>
        <v>7</v>
      </c>
      <c r="AA21" s="112">
        <f t="shared" si="16"/>
        <v>42903</v>
      </c>
      <c r="AB21" s="113">
        <v>17</v>
      </c>
      <c r="AC21" s="114">
        <f>IF(juin!F20="","",juin!F20)</f>
      </c>
      <c r="AD21" s="29">
        <f t="shared" si="17"/>
      </c>
      <c r="AE21" s="15">
        <f t="shared" si="18"/>
        <v>2</v>
      </c>
      <c r="AF21" s="115">
        <f t="shared" si="19"/>
        <v>42933</v>
      </c>
      <c r="AG21" s="113">
        <v>17</v>
      </c>
      <c r="AH21" s="126">
        <f>IF(juil!F20="","",juil!F20)</f>
      </c>
      <c r="AI21" s="29">
        <f t="shared" si="20"/>
      </c>
      <c r="AJ21" s="15">
        <f t="shared" si="21"/>
        <v>5</v>
      </c>
      <c r="AK21" s="115">
        <f t="shared" si="22"/>
        <v>42964</v>
      </c>
      <c r="AL21" s="113">
        <v>17</v>
      </c>
      <c r="AM21" s="126">
        <f>IF(aou!F20="","",aou!F20)</f>
      </c>
      <c r="AN21" s="29">
        <f t="shared" si="23"/>
      </c>
      <c r="AO21" s="15">
        <f t="shared" si="24"/>
        <v>1</v>
      </c>
      <c r="AP21" s="112">
        <f t="shared" si="25"/>
        <v>42995</v>
      </c>
      <c r="AQ21" s="113">
        <v>17</v>
      </c>
      <c r="AR21" s="114">
        <f>IF(sep!F20="","",sep!F20)</f>
      </c>
      <c r="AS21" s="29">
        <f t="shared" si="26"/>
      </c>
      <c r="AT21" s="15">
        <f t="shared" si="27"/>
        <v>3</v>
      </c>
      <c r="AU21" s="306">
        <f t="shared" si="28"/>
        <v>43025</v>
      </c>
      <c r="AV21" s="307">
        <v>17</v>
      </c>
      <c r="AW21" s="114"/>
      <c r="AX21" s="29">
        <f t="shared" si="29"/>
      </c>
      <c r="AY21" s="15">
        <f t="shared" si="30"/>
        <v>6</v>
      </c>
      <c r="AZ21" s="112">
        <f t="shared" si="31"/>
        <v>43056</v>
      </c>
      <c r="BA21" s="113">
        <v>17</v>
      </c>
      <c r="BB21" s="114">
        <f>IF(nov!F20="","",nov!F20)</f>
      </c>
      <c r="BC21" s="29">
        <f t="shared" si="32"/>
      </c>
      <c r="BD21" s="15">
        <f t="shared" si="33"/>
        <v>1</v>
      </c>
      <c r="BE21" s="112">
        <f t="shared" si="34"/>
        <v>43086</v>
      </c>
      <c r="BF21" s="113">
        <v>17</v>
      </c>
      <c r="BG21" s="114">
        <f>IF(dec!F20="","",dec!F20)</f>
      </c>
      <c r="BH21" s="29">
        <f t="shared" si="35"/>
      </c>
    </row>
    <row r="22" spans="1:60" s="8" customFormat="1" ht="19.5" customHeight="1">
      <c r="A22" s="15">
        <f t="shared" si="0"/>
        <v>4</v>
      </c>
      <c r="B22" s="105">
        <f t="shared" si="1"/>
        <v>42753</v>
      </c>
      <c r="C22" s="97">
        <v>18</v>
      </c>
      <c r="D22" s="104">
        <f>IF(jan!F21="","",jan!F21)</f>
      </c>
      <c r="E22" s="30">
        <f t="shared" si="2"/>
      </c>
      <c r="F22" s="15">
        <f t="shared" si="3"/>
        <v>7</v>
      </c>
      <c r="G22" s="115">
        <f t="shared" si="4"/>
        <v>42784</v>
      </c>
      <c r="H22" s="113">
        <v>18</v>
      </c>
      <c r="I22" s="114">
        <f>IF(fév!F21="","",fév!F21)</f>
      </c>
      <c r="J22" s="29">
        <f t="shared" si="5"/>
      </c>
      <c r="K22" s="15">
        <f t="shared" si="6"/>
        <v>7</v>
      </c>
      <c r="L22" s="112">
        <f t="shared" si="7"/>
        <v>42812</v>
      </c>
      <c r="M22" s="113">
        <v>18</v>
      </c>
      <c r="N22" s="114">
        <f>IF(mar!F21="","",mar!F21)</f>
      </c>
      <c r="O22" s="29">
        <f t="shared" si="8"/>
      </c>
      <c r="P22" s="15">
        <f t="shared" si="9"/>
        <v>3</v>
      </c>
      <c r="Q22" s="112">
        <f t="shared" si="10"/>
        <v>42843</v>
      </c>
      <c r="R22" s="113">
        <v>18</v>
      </c>
      <c r="S22" s="114">
        <f>IF(avr!F21="","",avr!F21)</f>
      </c>
      <c r="T22" s="29">
        <f t="shared" si="11"/>
      </c>
      <c r="U22" s="15">
        <f t="shared" si="12"/>
        <v>5</v>
      </c>
      <c r="V22" s="112">
        <f t="shared" si="13"/>
        <v>42873</v>
      </c>
      <c r="W22" s="113">
        <v>18</v>
      </c>
      <c r="X22" s="261" t="str">
        <f>IF(mai!F21="","",mai!F21)</f>
        <v>CCE</v>
      </c>
      <c r="Y22" s="29">
        <f t="shared" si="14"/>
      </c>
      <c r="Z22" s="15">
        <f t="shared" si="15"/>
        <v>1</v>
      </c>
      <c r="AA22" s="112">
        <f t="shared" si="16"/>
        <v>42904</v>
      </c>
      <c r="AB22" s="113">
        <v>18</v>
      </c>
      <c r="AC22" s="114">
        <f>IF(juin!F21="","",juin!F21)</f>
      </c>
      <c r="AD22" s="29">
        <f t="shared" si="17"/>
      </c>
      <c r="AE22" s="15">
        <f t="shared" si="18"/>
        <v>3</v>
      </c>
      <c r="AF22" s="115">
        <f t="shared" si="19"/>
        <v>42934</v>
      </c>
      <c r="AG22" s="113">
        <v>18</v>
      </c>
      <c r="AH22" s="126">
        <f>IF(juil!F21="","",juil!F21)</f>
      </c>
      <c r="AI22" s="29">
        <f t="shared" si="20"/>
      </c>
      <c r="AJ22" s="15">
        <f t="shared" si="21"/>
        <v>6</v>
      </c>
      <c r="AK22" s="115">
        <f t="shared" si="22"/>
        <v>42965</v>
      </c>
      <c r="AL22" s="113">
        <v>18</v>
      </c>
      <c r="AM22" s="126">
        <f>IF(aou!F21="","",aou!F21)</f>
      </c>
      <c r="AN22" s="29">
        <f t="shared" si="23"/>
      </c>
      <c r="AO22" s="15">
        <f t="shared" si="24"/>
        <v>2</v>
      </c>
      <c r="AP22" s="112">
        <f t="shared" si="25"/>
        <v>42996</v>
      </c>
      <c r="AQ22" s="113">
        <v>18</v>
      </c>
      <c r="AR22" s="114">
        <f>IF(sep!F21="","",sep!F21)</f>
      </c>
      <c r="AS22" s="29">
        <f t="shared" si="26"/>
      </c>
      <c r="AT22" s="15">
        <f t="shared" si="27"/>
        <v>4</v>
      </c>
      <c r="AU22" s="112">
        <f t="shared" si="28"/>
        <v>43026</v>
      </c>
      <c r="AV22" s="113">
        <v>18</v>
      </c>
      <c r="AW22" s="114">
        <f>IF(oct!F21="","",oct!F21)</f>
      </c>
      <c r="AX22" s="29">
        <f t="shared" si="29"/>
      </c>
      <c r="AY22" s="15">
        <f t="shared" si="30"/>
        <v>7</v>
      </c>
      <c r="AZ22" s="112">
        <f t="shared" si="31"/>
        <v>43057</v>
      </c>
      <c r="BA22" s="113">
        <v>18</v>
      </c>
      <c r="BB22" s="114">
        <f>IF(nov!F21="","",nov!F21)</f>
      </c>
      <c r="BC22" s="29">
        <f t="shared" si="32"/>
      </c>
      <c r="BD22" s="15">
        <f t="shared" si="33"/>
        <v>2</v>
      </c>
      <c r="BE22" s="112">
        <f t="shared" si="34"/>
        <v>43087</v>
      </c>
      <c r="BF22" s="113">
        <v>18</v>
      </c>
      <c r="BG22" s="114">
        <f>IF(dec!F21="","",dec!F21)</f>
      </c>
      <c r="BH22" s="29">
        <f t="shared" si="35"/>
      </c>
    </row>
    <row r="23" spans="1:60" s="8" customFormat="1" ht="19.5" customHeight="1">
      <c r="A23" s="15">
        <f t="shared" si="0"/>
        <v>5</v>
      </c>
      <c r="B23" s="105">
        <f t="shared" si="1"/>
        <v>42754</v>
      </c>
      <c r="C23" s="97">
        <v>19</v>
      </c>
      <c r="D23" s="104" t="str">
        <f>IF(jan!F22="","",jan!F22)</f>
        <v>CCE</v>
      </c>
      <c r="E23" s="30">
        <f t="shared" si="2"/>
      </c>
      <c r="F23" s="15">
        <f t="shared" si="3"/>
        <v>1</v>
      </c>
      <c r="G23" s="115">
        <f t="shared" si="4"/>
        <v>42785</v>
      </c>
      <c r="H23" s="113">
        <v>19</v>
      </c>
      <c r="I23" s="114">
        <f>IF(fév!F22="","",fév!F22)</f>
      </c>
      <c r="J23" s="29">
        <f t="shared" si="5"/>
      </c>
      <c r="K23" s="15">
        <f t="shared" si="6"/>
        <v>1</v>
      </c>
      <c r="L23" s="112">
        <f t="shared" si="7"/>
        <v>42813</v>
      </c>
      <c r="M23" s="113">
        <v>19</v>
      </c>
      <c r="N23" s="114">
        <f>IF(mar!F22="","",mar!F22)</f>
      </c>
      <c r="O23" s="29">
        <f t="shared" si="8"/>
      </c>
      <c r="P23" s="15">
        <f t="shared" si="9"/>
        <v>4</v>
      </c>
      <c r="Q23" s="112">
        <f t="shared" si="10"/>
        <v>42844</v>
      </c>
      <c r="R23" s="113">
        <v>19</v>
      </c>
      <c r="S23" s="114">
        <f>IF(avr!F22="","",avr!F22)</f>
      </c>
      <c r="T23" s="29">
        <f t="shared" si="11"/>
      </c>
      <c r="U23" s="15">
        <f t="shared" si="12"/>
        <v>6</v>
      </c>
      <c r="V23" s="112">
        <f t="shared" si="13"/>
        <v>42874</v>
      </c>
      <c r="W23" s="113">
        <v>19</v>
      </c>
      <c r="X23" s="114">
        <f>IF(mai!F22="","",mai!F22)</f>
      </c>
      <c r="Y23" s="29">
        <f t="shared" si="14"/>
      </c>
      <c r="Z23" s="15">
        <f t="shared" si="15"/>
        <v>2</v>
      </c>
      <c r="AA23" s="112">
        <f t="shared" si="16"/>
        <v>42905</v>
      </c>
      <c r="AB23" s="113">
        <v>19</v>
      </c>
      <c r="AC23" s="114">
        <f>IF(juin!F22="","",juin!F22)</f>
      </c>
      <c r="AD23" s="29">
        <f t="shared" si="17"/>
      </c>
      <c r="AE23" s="15">
        <f t="shared" si="18"/>
        <v>4</v>
      </c>
      <c r="AF23" s="115">
        <f t="shared" si="19"/>
        <v>42935</v>
      </c>
      <c r="AG23" s="113">
        <v>19</v>
      </c>
      <c r="AH23" s="126">
        <f>IF(juil!F22="","",juil!F22)</f>
      </c>
      <c r="AI23" s="29">
        <f t="shared" si="20"/>
      </c>
      <c r="AJ23" s="15">
        <f t="shared" si="21"/>
        <v>7</v>
      </c>
      <c r="AK23" s="115">
        <f t="shared" si="22"/>
        <v>42966</v>
      </c>
      <c r="AL23" s="113">
        <v>19</v>
      </c>
      <c r="AM23" s="126">
        <f>IF(aou!F22="","",aou!F22)</f>
      </c>
      <c r="AN23" s="29">
        <f t="shared" si="23"/>
      </c>
      <c r="AO23" s="15">
        <f t="shared" si="24"/>
        <v>3</v>
      </c>
      <c r="AP23" s="112">
        <f t="shared" si="25"/>
        <v>42997</v>
      </c>
      <c r="AQ23" s="113">
        <v>19</v>
      </c>
      <c r="AR23" s="114">
        <f>IF(sep!F22="","",sep!F22)</f>
      </c>
      <c r="AS23" s="29">
        <f t="shared" si="26"/>
      </c>
      <c r="AT23" s="15">
        <f t="shared" si="27"/>
        <v>5</v>
      </c>
      <c r="AU23" s="112">
        <f t="shared" si="28"/>
        <v>43027</v>
      </c>
      <c r="AV23" s="113">
        <v>19</v>
      </c>
      <c r="AW23" s="114" t="str">
        <f>IF(oct!F22="","",oct!F22)</f>
        <v>CCE</v>
      </c>
      <c r="AX23" s="29">
        <f t="shared" si="29"/>
      </c>
      <c r="AY23" s="15">
        <f t="shared" si="30"/>
        <v>1</v>
      </c>
      <c r="AZ23" s="112">
        <f t="shared" si="31"/>
        <v>43058</v>
      </c>
      <c r="BA23" s="113">
        <v>19</v>
      </c>
      <c r="BB23" s="114">
        <f>IF(nov!F22="","",nov!F22)</f>
      </c>
      <c r="BC23" s="29">
        <f t="shared" si="32"/>
      </c>
      <c r="BD23" s="15">
        <f t="shared" si="33"/>
        <v>3</v>
      </c>
      <c r="BE23" s="112">
        <f t="shared" si="34"/>
        <v>43088</v>
      </c>
      <c r="BF23" s="113">
        <v>19</v>
      </c>
      <c r="BG23" s="114">
        <f>IF(dec!F22="","",dec!F22)</f>
      </c>
      <c r="BH23" s="29">
        <f t="shared" si="35"/>
      </c>
    </row>
    <row r="24" spans="1:60" s="8" customFormat="1" ht="19.5" customHeight="1">
      <c r="A24" s="15">
        <f t="shared" si="0"/>
        <v>6</v>
      </c>
      <c r="B24" s="105">
        <f t="shared" si="1"/>
        <v>42755</v>
      </c>
      <c r="C24" s="97">
        <v>20</v>
      </c>
      <c r="D24" s="104">
        <f>IF(jan!F23="","",jan!F23)</f>
      </c>
      <c r="E24" s="30">
        <f t="shared" si="2"/>
      </c>
      <c r="F24" s="15">
        <f t="shared" si="3"/>
        <v>2</v>
      </c>
      <c r="G24" s="115">
        <f t="shared" si="4"/>
        <v>42786</v>
      </c>
      <c r="H24" s="113">
        <v>20</v>
      </c>
      <c r="I24" s="114">
        <f>IF(fév!F23="","",fév!F23)</f>
      </c>
      <c r="J24" s="29">
        <f t="shared" si="5"/>
      </c>
      <c r="K24" s="15">
        <f t="shared" si="6"/>
        <v>2</v>
      </c>
      <c r="L24" s="112">
        <f t="shared" si="7"/>
        <v>42814</v>
      </c>
      <c r="M24" s="113">
        <v>20</v>
      </c>
      <c r="N24" s="114">
        <f>IF(mar!F23="","",mar!F23)</f>
      </c>
      <c r="O24" s="29">
        <f t="shared" si="8"/>
      </c>
      <c r="P24" s="15">
        <f t="shared" si="9"/>
        <v>5</v>
      </c>
      <c r="Q24" s="112">
        <f t="shared" si="10"/>
        <v>42845</v>
      </c>
      <c r="R24" s="113">
        <v>20</v>
      </c>
      <c r="S24" s="114">
        <f>IF(avr!F23="","",avr!F23)</f>
      </c>
      <c r="T24" s="29">
        <f t="shared" si="11"/>
      </c>
      <c r="U24" s="15">
        <f t="shared" si="12"/>
        <v>7</v>
      </c>
      <c r="V24" s="112">
        <f t="shared" si="13"/>
        <v>42875</v>
      </c>
      <c r="W24" s="113">
        <v>20</v>
      </c>
      <c r="X24" s="114">
        <f>IF(mai!F23="","",mai!F23)</f>
      </c>
      <c r="Y24" s="29">
        <f t="shared" si="14"/>
      </c>
      <c r="Z24" s="15">
        <f t="shared" si="15"/>
        <v>3</v>
      </c>
      <c r="AA24" s="112">
        <f t="shared" si="16"/>
        <v>42906</v>
      </c>
      <c r="AB24" s="113">
        <v>20</v>
      </c>
      <c r="AC24" s="300" t="str">
        <f>IF(juin!F23="","",juin!F23)</f>
        <v>Négociation</v>
      </c>
      <c r="AD24" s="29">
        <f t="shared" si="17"/>
      </c>
      <c r="AE24" s="15">
        <f t="shared" si="18"/>
        <v>5</v>
      </c>
      <c r="AF24" s="115">
        <f t="shared" si="19"/>
        <v>42936</v>
      </c>
      <c r="AG24" s="113">
        <v>20</v>
      </c>
      <c r="AH24" s="104">
        <f>IF(juil!F23="","",juil!F23)</f>
      </c>
      <c r="AI24" s="29">
        <f t="shared" si="20"/>
      </c>
      <c r="AJ24" s="15">
        <f t="shared" si="21"/>
        <v>1</v>
      </c>
      <c r="AK24" s="115">
        <f t="shared" si="22"/>
        <v>42967</v>
      </c>
      <c r="AL24" s="113">
        <v>20</v>
      </c>
      <c r="AM24" s="126">
        <f>IF(aou!F23="","",aou!F23)</f>
      </c>
      <c r="AN24" s="29">
        <f t="shared" si="23"/>
      </c>
      <c r="AO24" s="15">
        <f t="shared" si="24"/>
        <v>4</v>
      </c>
      <c r="AP24" s="112">
        <f t="shared" si="25"/>
        <v>42998</v>
      </c>
      <c r="AQ24" s="113">
        <v>20</v>
      </c>
      <c r="AR24" s="114">
        <f>IF(sep!F23="","",sep!F23)</f>
      </c>
      <c r="AS24" s="29">
        <f t="shared" si="26"/>
      </c>
      <c r="AT24" s="15">
        <f t="shared" si="27"/>
        <v>6</v>
      </c>
      <c r="AU24" s="112">
        <f t="shared" si="28"/>
        <v>43028</v>
      </c>
      <c r="AV24" s="113">
        <v>20</v>
      </c>
      <c r="AW24" s="114">
        <f>IF(oct!F23="","",oct!F23)</f>
      </c>
      <c r="AX24" s="29">
        <f t="shared" si="29"/>
      </c>
      <c r="AY24" s="15">
        <f t="shared" si="30"/>
        <v>2</v>
      </c>
      <c r="AZ24" s="112">
        <f t="shared" si="31"/>
        <v>43059</v>
      </c>
      <c r="BA24" s="113">
        <v>20</v>
      </c>
      <c r="BB24" s="114">
        <f>IF(nov!F23="","",nov!F23)</f>
      </c>
      <c r="BC24" s="29">
        <f t="shared" si="32"/>
      </c>
      <c r="BD24" s="15">
        <f t="shared" si="33"/>
        <v>4</v>
      </c>
      <c r="BE24" s="115">
        <f t="shared" si="34"/>
        <v>43089</v>
      </c>
      <c r="BF24" s="113">
        <v>20</v>
      </c>
      <c r="BG24" s="114">
        <f>IF(dec!F23="","",dec!F23)</f>
      </c>
      <c r="BH24" s="29">
        <f t="shared" si="35"/>
      </c>
    </row>
    <row r="25" spans="1:60" s="8" customFormat="1" ht="19.5" customHeight="1">
      <c r="A25" s="15">
        <f t="shared" si="0"/>
        <v>7</v>
      </c>
      <c r="B25" s="105">
        <f t="shared" si="1"/>
        <v>42756</v>
      </c>
      <c r="C25" s="97">
        <v>21</v>
      </c>
      <c r="D25" s="104">
        <f>IF(jan!F24="","",jan!F24)</f>
      </c>
      <c r="E25" s="30">
        <f t="shared" si="2"/>
      </c>
      <c r="F25" s="15">
        <f t="shared" si="3"/>
        <v>3</v>
      </c>
      <c r="G25" s="115">
        <f t="shared" si="4"/>
        <v>42787</v>
      </c>
      <c r="H25" s="113">
        <v>21</v>
      </c>
      <c r="I25" s="300">
        <f>IF(fév!F24="","",fév!F24)</f>
      </c>
      <c r="J25" s="29">
        <f t="shared" si="5"/>
      </c>
      <c r="K25" s="15">
        <f t="shared" si="6"/>
        <v>3</v>
      </c>
      <c r="L25" s="112">
        <f t="shared" si="7"/>
        <v>42815</v>
      </c>
      <c r="M25" s="113">
        <v>21</v>
      </c>
      <c r="N25" s="300">
        <f>IF(mar!F24="","",mar!F24)</f>
      </c>
      <c r="O25" s="29">
        <f t="shared" si="8"/>
      </c>
      <c r="P25" s="15">
        <f t="shared" si="9"/>
        <v>6</v>
      </c>
      <c r="Q25" s="112">
        <f t="shared" si="10"/>
        <v>42846</v>
      </c>
      <c r="R25" s="113">
        <v>21</v>
      </c>
      <c r="S25" s="114">
        <f>IF(avr!F24="","",avr!F24)</f>
      </c>
      <c r="T25" s="29">
        <f t="shared" si="11"/>
      </c>
      <c r="U25" s="15">
        <f t="shared" si="12"/>
        <v>1</v>
      </c>
      <c r="V25" s="112">
        <f t="shared" si="13"/>
        <v>42876</v>
      </c>
      <c r="W25" s="113">
        <v>21</v>
      </c>
      <c r="X25" s="114">
        <f>IF(mai!F24="","",mai!F24)</f>
      </c>
      <c r="Y25" s="29">
        <f t="shared" si="14"/>
      </c>
      <c r="Z25" s="15">
        <f t="shared" si="15"/>
        <v>4</v>
      </c>
      <c r="AA25" s="112">
        <f t="shared" si="16"/>
        <v>42907</v>
      </c>
      <c r="AB25" s="113">
        <v>21</v>
      </c>
      <c r="AC25" s="300">
        <f>IF(juin!F24="","",juin!F24)</f>
      </c>
      <c r="AD25" s="29">
        <f t="shared" si="17"/>
      </c>
      <c r="AE25" s="15">
        <f t="shared" si="18"/>
        <v>6</v>
      </c>
      <c r="AF25" s="115">
        <f t="shared" si="19"/>
        <v>42937</v>
      </c>
      <c r="AG25" s="113">
        <v>21</v>
      </c>
      <c r="AH25" s="126">
        <f>IF(juil!F24="","",juil!F24)</f>
      </c>
      <c r="AI25" s="29">
        <f t="shared" si="20"/>
      </c>
      <c r="AJ25" s="15">
        <f t="shared" si="21"/>
        <v>2</v>
      </c>
      <c r="AK25" s="115">
        <f t="shared" si="22"/>
        <v>42968</v>
      </c>
      <c r="AL25" s="113">
        <v>21</v>
      </c>
      <c r="AM25" s="126">
        <f>IF(aou!F24="","",aou!F24)</f>
      </c>
      <c r="AN25" s="29">
        <f t="shared" si="23"/>
      </c>
      <c r="AO25" s="15">
        <f t="shared" si="24"/>
        <v>5</v>
      </c>
      <c r="AP25" s="112">
        <f t="shared" si="25"/>
        <v>42999</v>
      </c>
      <c r="AQ25" s="113">
        <v>21</v>
      </c>
      <c r="AR25" s="114">
        <f>IF(sep!F24="","",sep!F24)</f>
      </c>
      <c r="AS25" s="29">
        <f t="shared" si="26"/>
      </c>
      <c r="AT25" s="15">
        <f t="shared" si="27"/>
        <v>7</v>
      </c>
      <c r="AU25" s="112">
        <f t="shared" si="28"/>
        <v>43029</v>
      </c>
      <c r="AV25" s="113">
        <v>21</v>
      </c>
      <c r="AW25" s="114">
        <f>IF(oct!F24="","",oct!F24)</f>
      </c>
      <c r="AX25" s="29">
        <f t="shared" si="29"/>
      </c>
      <c r="AY25" s="15">
        <f t="shared" si="30"/>
        <v>3</v>
      </c>
      <c r="AZ25" s="112">
        <f t="shared" si="31"/>
        <v>43060</v>
      </c>
      <c r="BA25" s="113">
        <v>21</v>
      </c>
      <c r="BB25" s="114">
        <f>IF(nov!F24="","",nov!F24)</f>
      </c>
      <c r="BC25" s="29">
        <f t="shared" si="32"/>
      </c>
      <c r="BD25" s="15">
        <f t="shared" si="33"/>
        <v>5</v>
      </c>
      <c r="BE25" s="115">
        <f t="shared" si="34"/>
        <v>43090</v>
      </c>
      <c r="BF25" s="113">
        <v>21</v>
      </c>
      <c r="BG25" s="114" t="str">
        <f>IF(dec!F24="","",dec!F24)</f>
        <v>CCE</v>
      </c>
      <c r="BH25" s="29">
        <f t="shared" si="35"/>
      </c>
    </row>
    <row r="26" spans="1:60" s="8" customFormat="1" ht="19.5" customHeight="1">
      <c r="A26" s="15">
        <f t="shared" si="0"/>
        <v>1</v>
      </c>
      <c r="B26" s="105">
        <f t="shared" si="1"/>
        <v>42757</v>
      </c>
      <c r="C26" s="97">
        <v>22</v>
      </c>
      <c r="D26" s="104">
        <f>IF(jan!F25="","",jan!F25)</f>
      </c>
      <c r="E26" s="30">
        <f t="shared" si="2"/>
      </c>
      <c r="F26" s="15">
        <f t="shared" si="3"/>
        <v>4</v>
      </c>
      <c r="G26" s="115">
        <f t="shared" si="4"/>
        <v>42788</v>
      </c>
      <c r="H26" s="113">
        <v>22</v>
      </c>
      <c r="I26" s="114">
        <f>IF(fév!F25="","",fév!F25)</f>
      </c>
      <c r="J26" s="29">
        <f t="shared" si="5"/>
      </c>
      <c r="K26" s="15">
        <f t="shared" si="6"/>
        <v>4</v>
      </c>
      <c r="L26" s="112">
        <f t="shared" si="7"/>
        <v>42816</v>
      </c>
      <c r="M26" s="113">
        <v>22</v>
      </c>
      <c r="N26" s="114">
        <f>IF(mar!F25="","",mar!F25)</f>
      </c>
      <c r="O26" s="29">
        <f t="shared" si="8"/>
      </c>
      <c r="P26" s="15">
        <f t="shared" si="9"/>
        <v>7</v>
      </c>
      <c r="Q26" s="112">
        <f t="shared" si="10"/>
        <v>42847</v>
      </c>
      <c r="R26" s="113">
        <v>22</v>
      </c>
      <c r="S26" s="114">
        <f>IF(avr!F25="","",avr!F25)</f>
      </c>
      <c r="T26" s="29">
        <f t="shared" si="11"/>
      </c>
      <c r="U26" s="15">
        <f t="shared" si="12"/>
        <v>2</v>
      </c>
      <c r="V26" s="112">
        <f t="shared" si="13"/>
        <v>42877</v>
      </c>
      <c r="W26" s="113">
        <v>22</v>
      </c>
      <c r="X26" s="114">
        <f>IF(mai!F25="","",mai!F25)</f>
      </c>
      <c r="Y26" s="29">
        <f t="shared" si="14"/>
      </c>
      <c r="Z26" s="15">
        <f t="shared" si="15"/>
        <v>5</v>
      </c>
      <c r="AA26" s="112">
        <f t="shared" si="16"/>
        <v>42908</v>
      </c>
      <c r="AB26" s="113">
        <v>22</v>
      </c>
      <c r="AC26" s="114">
        <f>IF(juin!F25="","",juin!F25)</f>
      </c>
      <c r="AD26" s="29">
        <f t="shared" si="17"/>
      </c>
      <c r="AE26" s="15">
        <f t="shared" si="18"/>
        <v>7</v>
      </c>
      <c r="AF26" s="115">
        <f t="shared" si="19"/>
        <v>42938</v>
      </c>
      <c r="AG26" s="113">
        <v>22</v>
      </c>
      <c r="AH26" s="126">
        <f>IF(juil!F25="","",juil!F25)</f>
      </c>
      <c r="AI26" s="29">
        <f t="shared" si="20"/>
      </c>
      <c r="AJ26" s="15">
        <f t="shared" si="21"/>
        <v>3</v>
      </c>
      <c r="AK26" s="115">
        <f t="shared" si="22"/>
        <v>42969</v>
      </c>
      <c r="AL26" s="113">
        <v>22</v>
      </c>
      <c r="AM26" s="126">
        <f>IF(aou!F25="","",aou!F25)</f>
      </c>
      <c r="AN26" s="29">
        <f t="shared" si="23"/>
      </c>
      <c r="AO26" s="15">
        <f t="shared" si="24"/>
        <v>6</v>
      </c>
      <c r="AP26" s="112">
        <f t="shared" si="25"/>
        <v>43000</v>
      </c>
      <c r="AQ26" s="113">
        <v>22</v>
      </c>
      <c r="AR26" s="114">
        <f>IF(sep!F25="","",sep!F25)</f>
      </c>
      <c r="AS26" s="29">
        <f t="shared" si="26"/>
      </c>
      <c r="AT26" s="15">
        <f t="shared" si="27"/>
        <v>1</v>
      </c>
      <c r="AU26" s="112">
        <f t="shared" si="28"/>
        <v>43030</v>
      </c>
      <c r="AV26" s="113">
        <v>22</v>
      </c>
      <c r="AW26" s="114">
        <f>IF(oct!F25="","",oct!F25)</f>
      </c>
      <c r="AX26" s="29">
        <f t="shared" si="29"/>
      </c>
      <c r="AY26" s="15">
        <f t="shared" si="30"/>
        <v>4</v>
      </c>
      <c r="AZ26" s="112">
        <f t="shared" si="31"/>
        <v>43061</v>
      </c>
      <c r="BA26" s="113">
        <v>22</v>
      </c>
      <c r="BB26" s="114">
        <f>IF(nov!F25="","",nov!F25)</f>
      </c>
      <c r="BC26" s="29">
        <f t="shared" si="32"/>
      </c>
      <c r="BD26" s="15">
        <f t="shared" si="33"/>
        <v>6</v>
      </c>
      <c r="BE26" s="115">
        <f t="shared" si="34"/>
        <v>43091</v>
      </c>
      <c r="BF26" s="113">
        <v>22</v>
      </c>
      <c r="BG26" s="114">
        <f>IF(dec!F25="","",dec!F25)</f>
      </c>
      <c r="BH26" s="29">
        <f t="shared" si="35"/>
      </c>
    </row>
    <row r="27" spans="1:60" s="8" customFormat="1" ht="19.5" customHeight="1">
      <c r="A27" s="15">
        <f t="shared" si="0"/>
        <v>2</v>
      </c>
      <c r="B27" s="105">
        <f t="shared" si="1"/>
        <v>42758</v>
      </c>
      <c r="C27" s="97">
        <v>23</v>
      </c>
      <c r="D27" s="104">
        <f>IF(jan!F26="","",jan!F26)</f>
      </c>
      <c r="E27" s="30">
        <f t="shared" si="2"/>
      </c>
      <c r="F27" s="15">
        <f t="shared" si="3"/>
        <v>5</v>
      </c>
      <c r="G27" s="115">
        <f t="shared" si="4"/>
        <v>42789</v>
      </c>
      <c r="H27" s="113">
        <v>23</v>
      </c>
      <c r="I27" s="116"/>
      <c r="J27" s="29">
        <f t="shared" si="5"/>
      </c>
      <c r="K27" s="15">
        <f t="shared" si="6"/>
        <v>5</v>
      </c>
      <c r="L27" s="112">
        <f t="shared" si="7"/>
        <v>42817</v>
      </c>
      <c r="M27" s="113">
        <v>23</v>
      </c>
      <c r="N27" s="114">
        <f>IF(mar!F26="","",mar!F26)</f>
      </c>
      <c r="O27" s="29">
        <f t="shared" si="8"/>
      </c>
      <c r="P27" s="15">
        <f t="shared" si="9"/>
        <v>1</v>
      </c>
      <c r="Q27" s="112">
        <f t="shared" si="10"/>
        <v>42848</v>
      </c>
      <c r="R27" s="113">
        <v>23</v>
      </c>
      <c r="S27" s="114">
        <f>IF(avr!F26="","",avr!F26)</f>
      </c>
      <c r="T27" s="29">
        <f t="shared" si="11"/>
      </c>
      <c r="U27" s="15">
        <f t="shared" si="12"/>
        <v>3</v>
      </c>
      <c r="V27" s="112">
        <f t="shared" si="13"/>
        <v>42878</v>
      </c>
      <c r="W27" s="113">
        <v>23</v>
      </c>
      <c r="X27" s="300" t="str">
        <f>IF(mai!F26="","",mai!F26)</f>
        <v>Commission</v>
      </c>
      <c r="Y27" s="29">
        <f t="shared" si="14"/>
      </c>
      <c r="Z27" s="15">
        <f t="shared" si="15"/>
        <v>6</v>
      </c>
      <c r="AA27" s="112">
        <f t="shared" si="16"/>
        <v>42909</v>
      </c>
      <c r="AB27" s="113">
        <v>23</v>
      </c>
      <c r="AC27" s="114">
        <f>IF(juin!F26="","",juin!F26)</f>
      </c>
      <c r="AD27" s="29">
        <f t="shared" si="17"/>
      </c>
      <c r="AE27" s="15">
        <f t="shared" si="18"/>
        <v>1</v>
      </c>
      <c r="AF27" s="115">
        <f t="shared" si="19"/>
        <v>42939</v>
      </c>
      <c r="AG27" s="113">
        <v>23</v>
      </c>
      <c r="AH27" s="126">
        <f>IF(juil!F26="","",juil!F26)</f>
      </c>
      <c r="AI27" s="29">
        <f t="shared" si="20"/>
      </c>
      <c r="AJ27" s="15">
        <f t="shared" si="21"/>
        <v>4</v>
      </c>
      <c r="AK27" s="115">
        <f t="shared" si="22"/>
        <v>42970</v>
      </c>
      <c r="AL27" s="113">
        <v>23</v>
      </c>
      <c r="AM27" s="126">
        <f>IF(aou!F26="","",aou!F26)</f>
      </c>
      <c r="AN27" s="29">
        <f t="shared" si="23"/>
      </c>
      <c r="AO27" s="15">
        <f t="shared" si="24"/>
        <v>7</v>
      </c>
      <c r="AP27" s="112">
        <f t="shared" si="25"/>
        <v>43001</v>
      </c>
      <c r="AQ27" s="113">
        <v>23</v>
      </c>
      <c r="AR27" s="114">
        <f>IF(sep!F26="","",sep!F26)</f>
      </c>
      <c r="AS27" s="29">
        <f t="shared" si="26"/>
      </c>
      <c r="AT27" s="15">
        <f t="shared" si="27"/>
        <v>2</v>
      </c>
      <c r="AU27" s="112">
        <f t="shared" si="28"/>
        <v>43031</v>
      </c>
      <c r="AV27" s="113">
        <v>23</v>
      </c>
      <c r="AW27" s="114">
        <f>IF(oct!F26="","",oct!F26)</f>
      </c>
      <c r="AX27" s="29">
        <f t="shared" si="29"/>
      </c>
      <c r="AY27" s="15">
        <f t="shared" si="30"/>
        <v>5</v>
      </c>
      <c r="AZ27" s="112">
        <f t="shared" si="31"/>
        <v>43062</v>
      </c>
      <c r="BA27" s="113">
        <v>23</v>
      </c>
      <c r="BB27" s="114">
        <f>IF(nov!F26="","",nov!F26)</f>
      </c>
      <c r="BC27" s="29">
        <f t="shared" si="32"/>
      </c>
      <c r="BD27" s="15">
        <f t="shared" si="33"/>
        <v>7</v>
      </c>
      <c r="BE27" s="115">
        <f t="shared" si="34"/>
        <v>43092</v>
      </c>
      <c r="BF27" s="113">
        <v>23</v>
      </c>
      <c r="BG27" s="114">
        <f>IF(dec!F26="","",dec!F26)</f>
      </c>
      <c r="BH27" s="29">
        <f t="shared" si="35"/>
      </c>
    </row>
    <row r="28" spans="1:60" s="8" customFormat="1" ht="19.5" customHeight="1">
      <c r="A28" s="15">
        <f t="shared" si="0"/>
        <v>3</v>
      </c>
      <c r="B28" s="105">
        <f t="shared" si="1"/>
        <v>42759</v>
      </c>
      <c r="C28" s="97">
        <v>24</v>
      </c>
      <c r="D28" s="300" t="str">
        <f>IF(jan!F27="","",jan!F27)</f>
        <v>Négociation</v>
      </c>
      <c r="E28" s="30">
        <f t="shared" si="2"/>
      </c>
      <c r="F28" s="15">
        <f t="shared" si="3"/>
        <v>6</v>
      </c>
      <c r="G28" s="115">
        <f t="shared" si="4"/>
        <v>42790</v>
      </c>
      <c r="H28" s="113">
        <v>24</v>
      </c>
      <c r="I28" s="116"/>
      <c r="J28" s="29">
        <f t="shared" si="5"/>
      </c>
      <c r="K28" s="15">
        <f t="shared" si="6"/>
        <v>6</v>
      </c>
      <c r="L28" s="112">
        <f t="shared" si="7"/>
        <v>42818</v>
      </c>
      <c r="M28" s="113">
        <v>24</v>
      </c>
      <c r="N28" s="114">
        <f>IF(mar!F27="","",mar!F27)</f>
      </c>
      <c r="O28" s="29">
        <f t="shared" si="8"/>
      </c>
      <c r="P28" s="15">
        <f t="shared" si="9"/>
        <v>2</v>
      </c>
      <c r="Q28" s="112">
        <f t="shared" si="10"/>
        <v>42849</v>
      </c>
      <c r="R28" s="113">
        <v>24</v>
      </c>
      <c r="S28" s="114">
        <f>IF(avr!F27="","",avr!F27)</f>
      </c>
      <c r="T28" s="29">
        <f t="shared" si="11"/>
      </c>
      <c r="U28" s="15">
        <f t="shared" si="12"/>
        <v>4</v>
      </c>
      <c r="V28" s="112">
        <f t="shared" si="13"/>
        <v>42879</v>
      </c>
      <c r="W28" s="113">
        <v>24</v>
      </c>
      <c r="X28" s="114">
        <f>IF(mai!F27="","",mai!F27)</f>
      </c>
      <c r="Y28" s="29">
        <f t="shared" si="14"/>
      </c>
      <c r="Z28" s="15">
        <f t="shared" si="15"/>
        <v>7</v>
      </c>
      <c r="AA28" s="112">
        <f t="shared" si="16"/>
        <v>42910</v>
      </c>
      <c r="AB28" s="113">
        <v>24</v>
      </c>
      <c r="AC28" s="114">
        <f>IF(juin!F27="","",juin!F27)</f>
      </c>
      <c r="AD28" s="29">
        <f t="shared" si="17"/>
      </c>
      <c r="AE28" s="15">
        <f t="shared" si="18"/>
        <v>2</v>
      </c>
      <c r="AF28" s="115">
        <f t="shared" si="19"/>
        <v>42940</v>
      </c>
      <c r="AG28" s="113">
        <v>24</v>
      </c>
      <c r="AH28" s="126">
        <f>IF(juil!F27="","",juil!F27)</f>
      </c>
      <c r="AI28" s="29">
        <f t="shared" si="20"/>
      </c>
      <c r="AJ28" s="15">
        <f t="shared" si="21"/>
        <v>5</v>
      </c>
      <c r="AK28" s="115">
        <f t="shared" si="22"/>
        <v>42971</v>
      </c>
      <c r="AL28" s="113">
        <v>24</v>
      </c>
      <c r="AM28" s="126">
        <f>IF(aou!F27="","",aou!F27)</f>
      </c>
      <c r="AN28" s="29">
        <f t="shared" si="23"/>
      </c>
      <c r="AO28" s="15">
        <f t="shared" si="24"/>
        <v>1</v>
      </c>
      <c r="AP28" s="112">
        <f t="shared" si="25"/>
        <v>43002</v>
      </c>
      <c r="AQ28" s="113">
        <v>24</v>
      </c>
      <c r="AR28" s="114">
        <f>IF(sep!F27="","",sep!F27)</f>
      </c>
      <c r="AS28" s="29">
        <f t="shared" si="26"/>
      </c>
      <c r="AT28" s="15">
        <f t="shared" si="27"/>
        <v>3</v>
      </c>
      <c r="AU28" s="112">
        <f t="shared" si="28"/>
        <v>43032</v>
      </c>
      <c r="AV28" s="113">
        <v>24</v>
      </c>
      <c r="AW28" s="114">
        <f>IF(oct!F27="","",oct!F27)</f>
      </c>
      <c r="AX28" s="29">
        <f t="shared" si="29"/>
      </c>
      <c r="AY28" s="15">
        <f t="shared" si="30"/>
        <v>6</v>
      </c>
      <c r="AZ28" s="112">
        <f t="shared" si="31"/>
        <v>43063</v>
      </c>
      <c r="BA28" s="113">
        <v>24</v>
      </c>
      <c r="BB28" s="114">
        <f>IF(nov!F27="","",nov!F27)</f>
      </c>
      <c r="BC28" s="29">
        <f t="shared" si="32"/>
      </c>
      <c r="BD28" s="15">
        <f t="shared" si="33"/>
        <v>1</v>
      </c>
      <c r="BE28" s="115">
        <f t="shared" si="34"/>
        <v>43093</v>
      </c>
      <c r="BF28" s="113">
        <v>24</v>
      </c>
      <c r="BG28" s="114">
        <f>IF(dec!F27="","",dec!F27)</f>
      </c>
      <c r="BH28" s="29">
        <f t="shared" si="35"/>
      </c>
    </row>
    <row r="29" spans="1:60" s="8" customFormat="1" ht="29.25" customHeight="1">
      <c r="A29" s="15">
        <f t="shared" si="0"/>
        <v>4</v>
      </c>
      <c r="B29" s="105">
        <f t="shared" si="1"/>
        <v>42760</v>
      </c>
      <c r="C29" s="97">
        <v>25</v>
      </c>
      <c r="D29" s="104">
        <f>IF(jan!F28="","",jan!F28)</f>
      </c>
      <c r="E29" s="30">
        <f t="shared" si="2"/>
      </c>
      <c r="F29" s="15">
        <f t="shared" si="3"/>
        <v>7</v>
      </c>
      <c r="G29" s="115">
        <f t="shared" si="4"/>
        <v>42791</v>
      </c>
      <c r="H29" s="113">
        <v>25</v>
      </c>
      <c r="I29" s="116"/>
      <c r="J29" s="29">
        <f t="shared" si="5"/>
      </c>
      <c r="K29" s="15">
        <f t="shared" si="6"/>
        <v>7</v>
      </c>
      <c r="L29" s="112">
        <f t="shared" si="7"/>
        <v>42819</v>
      </c>
      <c r="M29" s="113">
        <v>25</v>
      </c>
      <c r="N29" s="114">
        <f>IF(mar!F28="","",mar!F28)</f>
      </c>
      <c r="O29" s="29">
        <f t="shared" si="8"/>
      </c>
      <c r="P29" s="15">
        <f t="shared" si="9"/>
        <v>3</v>
      </c>
      <c r="Q29" s="112">
        <f t="shared" si="10"/>
        <v>42850</v>
      </c>
      <c r="R29" s="113">
        <v>25</v>
      </c>
      <c r="S29" s="300" t="str">
        <f>IF(avr!F28="","",avr!F28)</f>
        <v>Négociation
Commissions
suivi</v>
      </c>
      <c r="T29" s="29">
        <f t="shared" si="11"/>
      </c>
      <c r="U29" s="15">
        <f t="shared" si="12"/>
        <v>5</v>
      </c>
      <c r="V29" s="112">
        <f t="shared" si="13"/>
        <v>42880</v>
      </c>
      <c r="W29" s="113">
        <v>25</v>
      </c>
      <c r="X29" s="114">
        <f>IF(mai!F28="","",mai!F28)</f>
      </c>
      <c r="Y29" s="29">
        <f t="shared" si="14"/>
        <v>1</v>
      </c>
      <c r="Z29" s="15">
        <f t="shared" si="15"/>
        <v>1</v>
      </c>
      <c r="AA29" s="112">
        <f t="shared" si="16"/>
        <v>42911</v>
      </c>
      <c r="AB29" s="113">
        <v>25</v>
      </c>
      <c r="AC29" s="114">
        <f>IF(juin!F28="","",juin!F28)</f>
      </c>
      <c r="AD29" s="29">
        <f t="shared" si="17"/>
      </c>
      <c r="AE29" s="15">
        <f t="shared" si="18"/>
        <v>3</v>
      </c>
      <c r="AF29" s="115">
        <f t="shared" si="19"/>
        <v>42941</v>
      </c>
      <c r="AG29" s="113">
        <v>25</v>
      </c>
      <c r="AH29" s="126">
        <f>IF(juil!F28="","",juil!F28)</f>
      </c>
      <c r="AI29" s="29">
        <f t="shared" si="20"/>
      </c>
      <c r="AJ29" s="15">
        <f t="shared" si="21"/>
        <v>6</v>
      </c>
      <c r="AK29" s="115">
        <f t="shared" si="22"/>
        <v>42972</v>
      </c>
      <c r="AL29" s="113">
        <v>25</v>
      </c>
      <c r="AM29" s="126">
        <f>IF(aou!F28="","",aou!F28)</f>
      </c>
      <c r="AN29" s="29">
        <f t="shared" si="23"/>
      </c>
      <c r="AO29" s="15">
        <f t="shared" si="24"/>
        <v>2</v>
      </c>
      <c r="AP29" s="112">
        <f t="shared" si="25"/>
        <v>43003</v>
      </c>
      <c r="AQ29" s="113">
        <v>25</v>
      </c>
      <c r="AR29" s="114">
        <f>IF(sep!F28="","",sep!F28)</f>
      </c>
      <c r="AS29" s="29">
        <f t="shared" si="26"/>
      </c>
      <c r="AT29" s="15">
        <f t="shared" si="27"/>
        <v>4</v>
      </c>
      <c r="AU29" s="115">
        <f t="shared" si="28"/>
        <v>43033</v>
      </c>
      <c r="AV29" s="113">
        <v>25</v>
      </c>
      <c r="AW29" s="114">
        <f>IF(oct!F28="","",oct!F28)</f>
      </c>
      <c r="AX29" s="29">
        <f t="shared" si="29"/>
      </c>
      <c r="AY29" s="15">
        <f t="shared" si="30"/>
        <v>7</v>
      </c>
      <c r="AZ29" s="112">
        <f t="shared" si="31"/>
        <v>43064</v>
      </c>
      <c r="BA29" s="113">
        <v>25</v>
      </c>
      <c r="BB29" s="114">
        <f>IF(nov!F28="","",nov!F28)</f>
      </c>
      <c r="BC29" s="29">
        <f t="shared" si="32"/>
      </c>
      <c r="BD29" s="15">
        <f t="shared" si="33"/>
        <v>2</v>
      </c>
      <c r="BE29" s="115">
        <f t="shared" si="34"/>
        <v>43094</v>
      </c>
      <c r="BF29" s="113">
        <v>25</v>
      </c>
      <c r="BG29" s="114">
        <f>IF(dec!F28="","",dec!F28)</f>
      </c>
      <c r="BH29" s="29">
        <f t="shared" si="35"/>
        <v>1</v>
      </c>
    </row>
    <row r="30" spans="1:60" s="8" customFormat="1" ht="19.5" customHeight="1">
      <c r="A30" s="15">
        <f t="shared" si="0"/>
        <v>5</v>
      </c>
      <c r="B30" s="105">
        <f t="shared" si="1"/>
        <v>42761</v>
      </c>
      <c r="C30" s="97">
        <v>26</v>
      </c>
      <c r="D30" s="104">
        <f>IF(jan!F29="","",jan!F29)</f>
      </c>
      <c r="E30" s="30">
        <f t="shared" si="2"/>
      </c>
      <c r="F30" s="15">
        <f t="shared" si="3"/>
        <v>1</v>
      </c>
      <c r="G30" s="115">
        <f t="shared" si="4"/>
        <v>42792</v>
      </c>
      <c r="H30" s="113">
        <v>26</v>
      </c>
      <c r="I30" s="116"/>
      <c r="J30" s="29">
        <f t="shared" si="5"/>
      </c>
      <c r="K30" s="15">
        <f t="shared" si="6"/>
        <v>1</v>
      </c>
      <c r="L30" s="112">
        <f t="shared" si="7"/>
        <v>42820</v>
      </c>
      <c r="M30" s="113">
        <v>26</v>
      </c>
      <c r="N30" s="114">
        <f>IF(mar!F29="","",mar!F29)</f>
      </c>
      <c r="O30" s="29">
        <f t="shared" si="8"/>
      </c>
      <c r="P30" s="15">
        <f t="shared" si="9"/>
        <v>4</v>
      </c>
      <c r="Q30" s="112">
        <f t="shared" si="10"/>
        <v>42851</v>
      </c>
      <c r="R30" s="113">
        <v>26</v>
      </c>
      <c r="S30" s="114">
        <f>IF(avr!F29="","",avr!F29)</f>
      </c>
      <c r="T30" s="29">
        <f t="shared" si="11"/>
      </c>
      <c r="U30" s="15">
        <f t="shared" si="12"/>
        <v>6</v>
      </c>
      <c r="V30" s="112">
        <f t="shared" si="13"/>
        <v>42881</v>
      </c>
      <c r="W30" s="113">
        <v>26</v>
      </c>
      <c r="X30" s="114">
        <f>IF(mai!F29="","",mai!F29)</f>
      </c>
      <c r="Y30" s="29">
        <f t="shared" si="14"/>
      </c>
      <c r="Z30" s="15">
        <f t="shared" si="15"/>
        <v>2</v>
      </c>
      <c r="AA30" s="112">
        <f t="shared" si="16"/>
        <v>42912</v>
      </c>
      <c r="AB30" s="113">
        <v>26</v>
      </c>
      <c r="AC30" s="114">
        <f>IF(juin!F29="","",juin!F29)</f>
      </c>
      <c r="AD30" s="29">
        <f t="shared" si="17"/>
      </c>
      <c r="AE30" s="15">
        <f t="shared" si="18"/>
        <v>4</v>
      </c>
      <c r="AF30" s="115">
        <f t="shared" si="19"/>
        <v>42942</v>
      </c>
      <c r="AG30" s="113">
        <v>26</v>
      </c>
      <c r="AH30" s="126">
        <f>IF(juil!F29="","",juil!F29)</f>
      </c>
      <c r="AI30" s="29">
        <f t="shared" si="20"/>
      </c>
      <c r="AJ30" s="15">
        <f t="shared" si="21"/>
        <v>7</v>
      </c>
      <c r="AK30" s="115">
        <f t="shared" si="22"/>
        <v>42973</v>
      </c>
      <c r="AL30" s="113">
        <v>26</v>
      </c>
      <c r="AM30" s="126">
        <f>IF(aou!F29="","",aou!F29)</f>
      </c>
      <c r="AN30" s="29">
        <f t="shared" si="23"/>
      </c>
      <c r="AO30" s="15">
        <f t="shared" si="24"/>
        <v>3</v>
      </c>
      <c r="AP30" s="112">
        <f t="shared" si="25"/>
        <v>43004</v>
      </c>
      <c r="AQ30" s="113">
        <v>26</v>
      </c>
      <c r="AR30" s="114">
        <f>IF(sep!F29="","",sep!F29)</f>
      </c>
      <c r="AS30" s="29">
        <f t="shared" si="26"/>
      </c>
      <c r="AT30" s="15">
        <f t="shared" si="27"/>
        <v>5</v>
      </c>
      <c r="AU30" s="115">
        <f t="shared" si="28"/>
        <v>43034</v>
      </c>
      <c r="AV30" s="113">
        <v>26</v>
      </c>
      <c r="AW30" s="114">
        <f>IF(oct!F29="","",oct!F29)</f>
      </c>
      <c r="AX30" s="29">
        <f t="shared" si="29"/>
      </c>
      <c r="AY30" s="15">
        <f t="shared" si="30"/>
        <v>1</v>
      </c>
      <c r="AZ30" s="112">
        <f t="shared" si="31"/>
        <v>43065</v>
      </c>
      <c r="BA30" s="113">
        <v>26</v>
      </c>
      <c r="BB30" s="114">
        <f>IF(nov!F29="","",nov!F29)</f>
      </c>
      <c r="BC30" s="29">
        <f t="shared" si="32"/>
      </c>
      <c r="BD30" s="15">
        <f t="shared" si="33"/>
        <v>3</v>
      </c>
      <c r="BE30" s="115">
        <f t="shared" si="34"/>
        <v>43095</v>
      </c>
      <c r="BF30" s="113">
        <v>26</v>
      </c>
      <c r="BG30" s="114">
        <f>IF(dec!F29="","",dec!F29)</f>
      </c>
      <c r="BH30" s="29">
        <f t="shared" si="35"/>
      </c>
    </row>
    <row r="31" spans="1:60" s="8" customFormat="1" ht="19.5" customHeight="1">
      <c r="A31" s="15">
        <f t="shared" si="0"/>
        <v>6</v>
      </c>
      <c r="B31" s="105">
        <f t="shared" si="1"/>
        <v>42762</v>
      </c>
      <c r="C31" s="97">
        <v>27</v>
      </c>
      <c r="D31" s="104">
        <f>IF(jan!F30="","",jan!F30)</f>
      </c>
      <c r="E31" s="30">
        <f t="shared" si="2"/>
      </c>
      <c r="F31" s="15">
        <f t="shared" si="3"/>
        <v>2</v>
      </c>
      <c r="G31" s="115">
        <f t="shared" si="4"/>
        <v>42793</v>
      </c>
      <c r="H31" s="113">
        <v>27</v>
      </c>
      <c r="I31" s="114">
        <f>IF(fév!F30="","",fév!F30)</f>
      </c>
      <c r="J31" s="29">
        <f t="shared" si="5"/>
      </c>
      <c r="K31" s="15">
        <f t="shared" si="6"/>
        <v>2</v>
      </c>
      <c r="L31" s="112">
        <f t="shared" si="7"/>
        <v>42821</v>
      </c>
      <c r="M31" s="113">
        <v>27</v>
      </c>
      <c r="N31" s="114">
        <f>IF(mar!F30="","",mar!F30)</f>
      </c>
      <c r="O31" s="29">
        <f t="shared" si="8"/>
      </c>
      <c r="P31" s="15">
        <f t="shared" si="9"/>
        <v>5</v>
      </c>
      <c r="Q31" s="112">
        <f t="shared" si="10"/>
        <v>42852</v>
      </c>
      <c r="R31" s="113">
        <v>27</v>
      </c>
      <c r="S31" s="114">
        <f>IF(avr!F30="","",avr!F30)</f>
      </c>
      <c r="T31" s="29">
        <f t="shared" si="11"/>
      </c>
      <c r="U31" s="15">
        <f t="shared" si="12"/>
        <v>7</v>
      </c>
      <c r="V31" s="112">
        <f t="shared" si="13"/>
        <v>42882</v>
      </c>
      <c r="W31" s="113">
        <v>27</v>
      </c>
      <c r="X31" s="114">
        <f>IF(mai!F30="","",mai!F30)</f>
      </c>
      <c r="Y31" s="29">
        <f t="shared" si="14"/>
      </c>
      <c r="Z31" s="15">
        <f t="shared" si="15"/>
        <v>3</v>
      </c>
      <c r="AA31" s="112">
        <f t="shared" si="16"/>
        <v>42913</v>
      </c>
      <c r="AB31" s="113">
        <v>27</v>
      </c>
      <c r="AC31" s="114">
        <f>IF(juin!F30="","",juin!F30)</f>
      </c>
      <c r="AD31" s="29">
        <f t="shared" si="17"/>
      </c>
      <c r="AE31" s="15">
        <f t="shared" si="18"/>
        <v>5</v>
      </c>
      <c r="AF31" s="115">
        <f t="shared" si="19"/>
        <v>42943</v>
      </c>
      <c r="AG31" s="113">
        <v>27</v>
      </c>
      <c r="AH31" s="126">
        <f>IF(juil!F30="","",juil!F30)</f>
      </c>
      <c r="AI31" s="29">
        <f t="shared" si="20"/>
      </c>
      <c r="AJ31" s="15">
        <f t="shared" si="21"/>
        <v>1</v>
      </c>
      <c r="AK31" s="115">
        <f t="shared" si="22"/>
        <v>42974</v>
      </c>
      <c r="AL31" s="113">
        <v>27</v>
      </c>
      <c r="AM31" s="126">
        <f>IF(aou!F30="","",aou!F30)</f>
      </c>
      <c r="AN31" s="29">
        <f t="shared" si="23"/>
      </c>
      <c r="AO31" s="15">
        <f t="shared" si="24"/>
        <v>4</v>
      </c>
      <c r="AP31" s="112">
        <f t="shared" si="25"/>
        <v>43005</v>
      </c>
      <c r="AQ31" s="113">
        <v>27</v>
      </c>
      <c r="AR31" s="114">
        <f>IF(sep!F30="","",sep!F30)</f>
      </c>
      <c r="AS31" s="29">
        <f t="shared" si="26"/>
      </c>
      <c r="AT31" s="15">
        <f t="shared" si="27"/>
        <v>6</v>
      </c>
      <c r="AU31" s="115">
        <f t="shared" si="28"/>
        <v>43035</v>
      </c>
      <c r="AV31" s="113">
        <v>27</v>
      </c>
      <c r="AW31" s="114">
        <f>IF(oct!F30="","",oct!F30)</f>
      </c>
      <c r="AX31" s="29">
        <f t="shared" si="29"/>
      </c>
      <c r="AY31" s="15">
        <f t="shared" si="30"/>
        <v>2</v>
      </c>
      <c r="AZ31" s="112">
        <f t="shared" si="31"/>
        <v>43066</v>
      </c>
      <c r="BA31" s="113">
        <v>27</v>
      </c>
      <c r="BB31" s="114">
        <f>IF(nov!F30="","",nov!F30)</f>
      </c>
      <c r="BC31" s="29">
        <f t="shared" si="32"/>
      </c>
      <c r="BD31" s="15">
        <f t="shared" si="33"/>
        <v>4</v>
      </c>
      <c r="BE31" s="115">
        <f t="shared" si="34"/>
        <v>43096</v>
      </c>
      <c r="BF31" s="113">
        <v>27</v>
      </c>
      <c r="BG31" s="114">
        <f>IF(dec!F30="","",dec!F30)</f>
      </c>
      <c r="BH31" s="29">
        <f t="shared" si="35"/>
      </c>
    </row>
    <row r="32" spans="1:60" s="8" customFormat="1" ht="19.5" customHeight="1">
      <c r="A32" s="15">
        <f t="shared" si="0"/>
        <v>7</v>
      </c>
      <c r="B32" s="105">
        <f t="shared" si="1"/>
        <v>42763</v>
      </c>
      <c r="C32" s="97">
        <v>28</v>
      </c>
      <c r="D32" s="104">
        <f>IF(jan!F31="","",jan!F31)</f>
      </c>
      <c r="E32" s="30">
        <f t="shared" si="2"/>
      </c>
      <c r="F32" s="15">
        <f t="shared" si="3"/>
        <v>3</v>
      </c>
      <c r="G32" s="115">
        <f t="shared" si="4"/>
        <v>42794</v>
      </c>
      <c r="H32" s="113">
        <v>28</v>
      </c>
      <c r="I32" s="114">
        <f>IF(fév!F31="","",fév!F31)</f>
      </c>
      <c r="J32" s="29">
        <f t="shared" si="5"/>
      </c>
      <c r="K32" s="15">
        <f t="shared" si="6"/>
        <v>3</v>
      </c>
      <c r="L32" s="112">
        <f t="shared" si="7"/>
        <v>42822</v>
      </c>
      <c r="M32" s="113">
        <v>28</v>
      </c>
      <c r="N32" s="114">
        <f>IF(mar!F31="","",mar!F31)</f>
      </c>
      <c r="O32" s="29">
        <f t="shared" si="8"/>
      </c>
      <c r="P32" s="15">
        <f t="shared" si="9"/>
        <v>6</v>
      </c>
      <c r="Q32" s="112">
        <f t="shared" si="10"/>
        <v>42853</v>
      </c>
      <c r="R32" s="113">
        <v>28</v>
      </c>
      <c r="S32" s="114">
        <f>IF(avr!F31="","",avr!F31)</f>
      </c>
      <c r="T32" s="29">
        <f t="shared" si="11"/>
      </c>
      <c r="U32" s="15">
        <f t="shared" si="12"/>
        <v>1</v>
      </c>
      <c r="V32" s="112">
        <f t="shared" si="13"/>
        <v>42883</v>
      </c>
      <c r="W32" s="113">
        <v>28</v>
      </c>
      <c r="X32" s="114">
        <f>IF(mai!F31="","",mai!F31)</f>
      </c>
      <c r="Y32" s="29">
        <f t="shared" si="14"/>
      </c>
      <c r="Z32" s="15">
        <f t="shared" si="15"/>
        <v>4</v>
      </c>
      <c r="AA32" s="112">
        <f t="shared" si="16"/>
        <v>42914</v>
      </c>
      <c r="AB32" s="113">
        <v>28</v>
      </c>
      <c r="AC32" s="114">
        <f>IF(juin!F31="","",juin!F31)</f>
      </c>
      <c r="AD32" s="29">
        <f t="shared" si="17"/>
      </c>
      <c r="AE32" s="15">
        <f t="shared" si="18"/>
        <v>6</v>
      </c>
      <c r="AF32" s="115">
        <f t="shared" si="19"/>
        <v>42944</v>
      </c>
      <c r="AG32" s="113">
        <v>28</v>
      </c>
      <c r="AH32" s="126">
        <f>IF(juil!F31="","",juil!F31)</f>
      </c>
      <c r="AI32" s="29">
        <f t="shared" si="20"/>
      </c>
      <c r="AJ32" s="15">
        <f t="shared" si="21"/>
        <v>2</v>
      </c>
      <c r="AK32" s="115">
        <f t="shared" si="22"/>
        <v>42975</v>
      </c>
      <c r="AL32" s="113">
        <v>28</v>
      </c>
      <c r="AM32" s="126">
        <f>IF(aou!F31="","",aou!F31)</f>
      </c>
      <c r="AN32" s="29">
        <f t="shared" si="23"/>
      </c>
      <c r="AO32" s="15">
        <f t="shared" si="24"/>
        <v>5</v>
      </c>
      <c r="AP32" s="112">
        <f t="shared" si="25"/>
        <v>43006</v>
      </c>
      <c r="AQ32" s="113">
        <v>28</v>
      </c>
      <c r="AR32" s="114">
        <f>IF(sep!F31="","",sep!F31)</f>
      </c>
      <c r="AS32" s="29">
        <f t="shared" si="26"/>
      </c>
      <c r="AT32" s="15">
        <f t="shared" si="27"/>
        <v>7</v>
      </c>
      <c r="AU32" s="115">
        <f t="shared" si="28"/>
        <v>43036</v>
      </c>
      <c r="AV32" s="113">
        <v>28</v>
      </c>
      <c r="AW32" s="114">
        <f>IF(oct!F31="","",oct!F31)</f>
      </c>
      <c r="AX32" s="29">
        <f t="shared" si="29"/>
      </c>
      <c r="AY32" s="15">
        <f t="shared" si="30"/>
        <v>3</v>
      </c>
      <c r="AZ32" s="112">
        <f t="shared" si="31"/>
        <v>43067</v>
      </c>
      <c r="BA32" s="113">
        <v>28</v>
      </c>
      <c r="BB32" s="114">
        <f>IF(nov!F31="","",nov!F31)</f>
      </c>
      <c r="BC32" s="29">
        <f t="shared" si="32"/>
      </c>
      <c r="BD32" s="15">
        <f t="shared" si="33"/>
        <v>5</v>
      </c>
      <c r="BE32" s="115">
        <f t="shared" si="34"/>
        <v>43097</v>
      </c>
      <c r="BF32" s="113">
        <v>28</v>
      </c>
      <c r="BG32" s="114">
        <f>IF(dec!F31="","",dec!F31)</f>
      </c>
      <c r="BH32" s="29">
        <f t="shared" si="35"/>
      </c>
    </row>
    <row r="33" spans="1:60" s="8" customFormat="1" ht="19.5" customHeight="1">
      <c r="A33" s="15">
        <f>IF(C33="","",WEEKDAY(B33))</f>
        <v>1</v>
      </c>
      <c r="B33" s="105">
        <f t="shared" si="1"/>
        <v>42764</v>
      </c>
      <c r="C33" s="97">
        <v>29</v>
      </c>
      <c r="D33" s="104">
        <f>IF(jan!F32="","",jan!F32)</f>
      </c>
      <c r="E33" s="30">
        <f t="shared" si="2"/>
      </c>
      <c r="F33" s="15">
        <f>IF(H33="","",WEEKDAY(G33))</f>
      </c>
      <c r="G33" s="117">
        <f>IF(DAY(H34)=29,G32+1,"")</f>
      </c>
      <c r="H33" s="118">
        <f>IF(DAY(H34)=29,29,"")</f>
      </c>
      <c r="I33" s="119">
        <f>IF(fév!F32="","",fév!F32)</f>
      </c>
      <c r="J33" s="29">
        <f t="shared" si="5"/>
      </c>
      <c r="K33" s="15">
        <f>IF(M33="","",WEEKDAY(L33))</f>
        <v>4</v>
      </c>
      <c r="L33" s="112">
        <f t="shared" si="7"/>
        <v>42823</v>
      </c>
      <c r="M33" s="113">
        <v>29</v>
      </c>
      <c r="N33" s="114">
        <f>IF(mar!F32="","",mar!F32)</f>
      </c>
      <c r="O33" s="29">
        <f t="shared" si="8"/>
      </c>
      <c r="P33" s="15">
        <f>IF(R33="","",WEEKDAY(Q33))</f>
        <v>7</v>
      </c>
      <c r="Q33" s="112">
        <f t="shared" si="10"/>
        <v>42854</v>
      </c>
      <c r="R33" s="113">
        <v>29</v>
      </c>
      <c r="S33" s="114">
        <f>IF(avr!F32="","",avr!F32)</f>
      </c>
      <c r="T33" s="29">
        <f t="shared" si="11"/>
      </c>
      <c r="U33" s="15">
        <f>IF(W33="","",WEEKDAY(V33))</f>
        <v>2</v>
      </c>
      <c r="V33" s="112">
        <f t="shared" si="13"/>
        <v>42884</v>
      </c>
      <c r="W33" s="113">
        <v>29</v>
      </c>
      <c r="X33" s="114">
        <f>IF(mai!F32="","",mai!F32)</f>
      </c>
      <c r="Y33" s="29">
        <f t="shared" si="14"/>
      </c>
      <c r="Z33" s="15">
        <f>IF(AB33="","",WEEKDAY(AA33))</f>
        <v>5</v>
      </c>
      <c r="AA33" s="112">
        <f t="shared" si="16"/>
        <v>42915</v>
      </c>
      <c r="AB33" s="113">
        <v>29</v>
      </c>
      <c r="AC33" s="114">
        <f>IF(juin!F32="","",juin!F32)</f>
      </c>
      <c r="AD33" s="29">
        <f t="shared" si="17"/>
      </c>
      <c r="AE33" s="15">
        <f>IF(AG33="","",WEEKDAY(AF33))</f>
        <v>7</v>
      </c>
      <c r="AF33" s="115">
        <f t="shared" si="19"/>
        <v>42945</v>
      </c>
      <c r="AG33" s="113">
        <v>29</v>
      </c>
      <c r="AH33" s="126">
        <f>IF(juil!F32="","",juil!F32)</f>
      </c>
      <c r="AI33" s="29">
        <f t="shared" si="20"/>
      </c>
      <c r="AJ33" s="15">
        <f>IF(AL33="","",WEEKDAY(AK33))</f>
        <v>3</v>
      </c>
      <c r="AK33" s="115">
        <f t="shared" si="22"/>
        <v>42976</v>
      </c>
      <c r="AL33" s="113">
        <v>29</v>
      </c>
      <c r="AM33" s="126">
        <f>IF(aou!F32="","",aou!F32)</f>
      </c>
      <c r="AN33" s="29">
        <f t="shared" si="23"/>
      </c>
      <c r="AO33" s="15">
        <f>IF(AQ33="","",WEEKDAY(AP33))</f>
        <v>6</v>
      </c>
      <c r="AP33" s="112">
        <f t="shared" si="25"/>
        <v>43007</v>
      </c>
      <c r="AQ33" s="113">
        <v>29</v>
      </c>
      <c r="AR33" s="114">
        <f>IF(sep!F32="","",sep!F32)</f>
      </c>
      <c r="AS33" s="29">
        <f t="shared" si="26"/>
      </c>
      <c r="AT33" s="15">
        <f>IF(AV33="","",WEEKDAY(AU33))</f>
        <v>1</v>
      </c>
      <c r="AU33" s="115">
        <f t="shared" si="28"/>
        <v>43037</v>
      </c>
      <c r="AV33" s="113">
        <v>29</v>
      </c>
      <c r="AW33" s="114">
        <f>IF(oct!F32="","",oct!F32)</f>
      </c>
      <c r="AX33" s="29">
        <f t="shared" si="29"/>
      </c>
      <c r="AY33" s="15">
        <f>IF(BA33="","",WEEKDAY(AZ33))</f>
        <v>4</v>
      </c>
      <c r="AZ33" s="112">
        <f t="shared" si="31"/>
        <v>43068</v>
      </c>
      <c r="BA33" s="113">
        <v>29</v>
      </c>
      <c r="BB33" s="114">
        <f>IF(nov!F32="","",nov!F32)</f>
      </c>
      <c r="BC33" s="29">
        <f t="shared" si="32"/>
      </c>
      <c r="BD33" s="15">
        <f>IF(BF33="","",WEEKDAY(BE33))</f>
        <v>6</v>
      </c>
      <c r="BE33" s="115">
        <f t="shared" si="34"/>
        <v>43098</v>
      </c>
      <c r="BF33" s="113">
        <v>29</v>
      </c>
      <c r="BG33" s="114">
        <f>IF(dec!F32="","",dec!F32)</f>
      </c>
      <c r="BH33" s="29">
        <f t="shared" si="35"/>
      </c>
    </row>
    <row r="34" spans="1:60" s="8" customFormat="1" ht="19.5" customHeight="1">
      <c r="A34" s="15">
        <f>IF(C34="","",WEEKDAY(B34))</f>
        <v>2</v>
      </c>
      <c r="B34" s="105">
        <f t="shared" si="1"/>
        <v>42765</v>
      </c>
      <c r="C34" s="97">
        <v>30</v>
      </c>
      <c r="D34" s="104">
        <f>IF(jan!F33="","",jan!F33)</f>
      </c>
      <c r="E34" s="30">
        <f t="shared" si="2"/>
      </c>
      <c r="F34" s="15" t="e">
        <f>IF(#REF!="","",WEEKDAY(G34))</f>
        <v>#REF!</v>
      </c>
      <c r="H34" s="4">
        <f>DATE(Année,3,1)-1</f>
        <v>42794</v>
      </c>
      <c r="K34" s="15">
        <f>IF(M34="","",WEEKDAY(L34))</f>
        <v>5</v>
      </c>
      <c r="L34" s="112">
        <f t="shared" si="7"/>
        <v>42824</v>
      </c>
      <c r="M34" s="113">
        <v>30</v>
      </c>
      <c r="N34" s="114">
        <f>IF(mar!F33="","",mar!F33)</f>
      </c>
      <c r="O34" s="29">
        <f t="shared" si="8"/>
      </c>
      <c r="P34" s="15">
        <f>IF(R34="","",WEEKDAY(Q34))</f>
        <v>1</v>
      </c>
      <c r="Q34" s="120">
        <f t="shared" si="10"/>
        <v>42855</v>
      </c>
      <c r="R34" s="118">
        <v>30</v>
      </c>
      <c r="S34" s="119">
        <f>IF(avr!F33="","",avr!F33)</f>
      </c>
      <c r="T34" s="29">
        <f t="shared" si="11"/>
      </c>
      <c r="U34" s="15">
        <f>IF(W34="","",WEEKDAY(V34))</f>
        <v>3</v>
      </c>
      <c r="V34" s="112">
        <f t="shared" si="13"/>
        <v>42885</v>
      </c>
      <c r="W34" s="113">
        <v>30</v>
      </c>
      <c r="X34" s="114">
        <f>IF(mai!F33="","",mai!F33)</f>
      </c>
      <c r="Y34" s="29">
        <f t="shared" si="14"/>
      </c>
      <c r="Z34" s="15">
        <f>IF(AB34="","",WEEKDAY(AA34))</f>
        <v>6</v>
      </c>
      <c r="AA34" s="120">
        <f t="shared" si="16"/>
        <v>42916</v>
      </c>
      <c r="AB34" s="118">
        <v>30</v>
      </c>
      <c r="AC34" s="119">
        <f>IF(juin!F33="","",juin!F33)</f>
      </c>
      <c r="AD34" s="29">
        <f t="shared" si="17"/>
      </c>
      <c r="AE34" s="15">
        <f>IF(AG34="","",WEEKDAY(AF34))</f>
        <v>1</v>
      </c>
      <c r="AF34" s="115">
        <f t="shared" si="19"/>
        <v>42946</v>
      </c>
      <c r="AG34" s="113">
        <v>30</v>
      </c>
      <c r="AH34" s="126">
        <f>IF(juil!F33="","",juil!F33)</f>
      </c>
      <c r="AI34" s="29">
        <f t="shared" si="20"/>
      </c>
      <c r="AJ34" s="15">
        <f>IF(AL34="","",WEEKDAY(AK34))</f>
        <v>4</v>
      </c>
      <c r="AK34" s="115">
        <f t="shared" si="22"/>
        <v>42977</v>
      </c>
      <c r="AL34" s="113">
        <v>30</v>
      </c>
      <c r="AM34" s="126">
        <f>IF(aou!F33="","",aou!F33)</f>
      </c>
      <c r="AN34" s="29">
        <f t="shared" si="23"/>
      </c>
      <c r="AO34" s="15">
        <f>IF(AQ34="","",WEEKDAY(AP34))</f>
        <v>7</v>
      </c>
      <c r="AP34" s="120">
        <f t="shared" si="25"/>
        <v>43008</v>
      </c>
      <c r="AQ34" s="118">
        <v>30</v>
      </c>
      <c r="AR34" s="124">
        <f>IF(sep!F33="","",sep!F33)</f>
      </c>
      <c r="AS34" s="29">
        <f t="shared" si="26"/>
      </c>
      <c r="AT34" s="15">
        <f>IF(AV34="","",WEEKDAY(AU34))</f>
        <v>2</v>
      </c>
      <c r="AU34" s="115">
        <f t="shared" si="28"/>
        <v>43038</v>
      </c>
      <c r="AV34" s="113">
        <v>30</v>
      </c>
      <c r="AW34" s="114">
        <f>IF(oct!F33="","",oct!F33)</f>
      </c>
      <c r="AX34" s="29">
        <f t="shared" si="29"/>
      </c>
      <c r="AY34" s="15">
        <f>IF(BA34="","",WEEKDAY(AZ34))</f>
        <v>5</v>
      </c>
      <c r="AZ34" s="120">
        <f t="shared" si="31"/>
        <v>43069</v>
      </c>
      <c r="BA34" s="118">
        <v>30</v>
      </c>
      <c r="BB34" s="119">
        <f>IF(nov!F33="","",nov!F33)</f>
      </c>
      <c r="BC34" s="29">
        <f t="shared" si="32"/>
      </c>
      <c r="BD34" s="15">
        <f>IF(BF34="","",WEEKDAY(BE34))</f>
        <v>7</v>
      </c>
      <c r="BE34" s="115">
        <f t="shared" si="34"/>
        <v>43099</v>
      </c>
      <c r="BF34" s="113">
        <v>30</v>
      </c>
      <c r="BG34" s="114">
        <f>IF(dec!F33="","",dec!F33)</f>
      </c>
      <c r="BH34" s="29">
        <f t="shared" si="35"/>
      </c>
    </row>
    <row r="35" spans="1:60" s="8" customFormat="1" ht="19.5" customHeight="1">
      <c r="A35" s="15">
        <f>IF(C35="","",WEEKDAY(B35))</f>
        <v>3</v>
      </c>
      <c r="B35" s="106">
        <f t="shared" si="1"/>
        <v>42766</v>
      </c>
      <c r="C35" s="107">
        <v>31</v>
      </c>
      <c r="D35" s="108">
        <f>IF(jan!F34="","",jan!F34)</f>
      </c>
      <c r="E35" s="30">
        <f t="shared" si="2"/>
      </c>
      <c r="F35" s="15" t="e">
        <f>IF(#REF!="","",WEEKDAY(G35))</f>
        <v>#REF!</v>
      </c>
      <c r="K35" s="15">
        <f>IF(M35="","",WEEKDAY(L35))</f>
        <v>6</v>
      </c>
      <c r="L35" s="120">
        <f t="shared" si="7"/>
        <v>42825</v>
      </c>
      <c r="M35" s="118">
        <v>31</v>
      </c>
      <c r="N35" s="119">
        <f>IF(mar!F34="","",mar!F34)</f>
      </c>
      <c r="O35" s="29">
        <f t="shared" si="8"/>
      </c>
      <c r="P35" s="15">
        <f>IF(R35="","",WEEKDAY(Q35))</f>
      </c>
      <c r="Q35" s="10"/>
      <c r="R35" s="10"/>
      <c r="S35" s="10"/>
      <c r="T35" s="10"/>
      <c r="U35" s="15">
        <f>IF(W35="","",WEEKDAY(V35))</f>
        <v>4</v>
      </c>
      <c r="V35" s="120">
        <f t="shared" si="13"/>
        <v>42886</v>
      </c>
      <c r="W35" s="118">
        <v>31</v>
      </c>
      <c r="X35" s="119">
        <f>IF(mai!F34="","",mai!F34)</f>
      </c>
      <c r="Y35" s="29">
        <f t="shared" si="14"/>
      </c>
      <c r="Z35" s="15">
        <f>IF(AB35="","",WEEKDAY(AA35))</f>
      </c>
      <c r="AA35" s="10"/>
      <c r="AB35" s="10"/>
      <c r="AE35" s="15">
        <f>IF(AG35="","",WEEKDAY(AF35))</f>
        <v>2</v>
      </c>
      <c r="AF35" s="122">
        <f t="shared" si="19"/>
        <v>42947</v>
      </c>
      <c r="AG35" s="118">
        <v>31</v>
      </c>
      <c r="AH35" s="127">
        <f>IF(juil!F34="","",juil!F34)</f>
      </c>
      <c r="AI35" s="29">
        <f t="shared" si="20"/>
      </c>
      <c r="AJ35" s="15">
        <f>IF(AL35="","",WEEKDAY(AK35))</f>
        <v>5</v>
      </c>
      <c r="AK35" s="122">
        <f t="shared" si="22"/>
        <v>42978</v>
      </c>
      <c r="AL35" s="118">
        <v>31</v>
      </c>
      <c r="AM35" s="127">
        <f>IF(aou!F34="","",aou!F34)</f>
      </c>
      <c r="AN35" s="29">
        <f t="shared" si="23"/>
      </c>
      <c r="AO35" s="15">
        <f>IF(AQ35="","",WEEKDAY(AP35))</f>
      </c>
      <c r="AP35" s="10"/>
      <c r="AQ35" s="10"/>
      <c r="AT35" s="15">
        <f>IF(AV35="","",WEEKDAY(AU35))</f>
        <v>3</v>
      </c>
      <c r="AU35" s="120">
        <f t="shared" si="28"/>
        <v>43039</v>
      </c>
      <c r="AV35" s="118">
        <v>31</v>
      </c>
      <c r="AW35" s="119">
        <f>IF(oct!F34="","",oct!F34)</f>
      </c>
      <c r="AX35" s="29">
        <f t="shared" si="29"/>
      </c>
      <c r="AY35" s="15">
        <f>IF(BA35="","",WEEKDAY(AZ35))</f>
      </c>
      <c r="AZ35" s="10"/>
      <c r="BA35" s="10"/>
      <c r="BD35" s="15">
        <f>IF(BF35="","",WEEKDAY(BE35))</f>
        <v>1</v>
      </c>
      <c r="BE35" s="122">
        <f t="shared" si="34"/>
        <v>43100</v>
      </c>
      <c r="BF35" s="118">
        <v>31</v>
      </c>
      <c r="BG35" s="119">
        <f>IF(dec!F34="","",dec!F34)</f>
      </c>
      <c r="BH35" s="29">
        <f t="shared" si="35"/>
      </c>
    </row>
    <row r="36" spans="11:22" ht="9.75" customHeight="1">
      <c r="K36" s="12"/>
      <c r="L36" s="13"/>
      <c r="M36" s="13"/>
      <c r="N36" s="13"/>
      <c r="O36" s="13"/>
      <c r="P36" s="13"/>
      <c r="Q36" s="13"/>
      <c r="R36" s="13"/>
      <c r="S36" s="13"/>
      <c r="T36" s="13"/>
      <c r="U36" s="12"/>
      <c r="V36" s="13"/>
    </row>
    <row r="37" ht="21" customHeight="1">
      <c r="C37" s="1"/>
    </row>
    <row r="38" spans="11:22" ht="12.75">
      <c r="K38" s="12"/>
      <c r="L38" s="13"/>
      <c r="M38" s="13"/>
      <c r="N38" s="13"/>
      <c r="O38" s="13"/>
      <c r="P38" s="13"/>
      <c r="Q38" s="13"/>
      <c r="R38" s="13"/>
      <c r="S38" s="13"/>
      <c r="T38" s="13"/>
      <c r="U38" s="12"/>
      <c r="V38" s="13"/>
    </row>
    <row r="39" spans="2:22" ht="23.25">
      <c r="B39" s="50"/>
      <c r="D39" s="49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2"/>
      <c r="V39" s="13"/>
    </row>
    <row r="40" spans="11:22" ht="12.75">
      <c r="K40" s="12"/>
      <c r="L40" s="13"/>
      <c r="M40" s="13"/>
      <c r="N40" s="13"/>
      <c r="O40" s="13"/>
      <c r="P40" s="13"/>
      <c r="Q40" s="13"/>
      <c r="R40" s="13"/>
      <c r="S40" s="13"/>
      <c r="T40" s="13"/>
      <c r="U40" s="12"/>
      <c r="V40" s="13"/>
    </row>
    <row r="41" spans="11:22" ht="12.75"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2"/>
      <c r="V41" s="13"/>
    </row>
    <row r="42" spans="11:22" ht="12.75"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2"/>
      <c r="V42" s="13"/>
    </row>
    <row r="43" spans="11:20" ht="12.75">
      <c r="K43" s="12"/>
      <c r="L43" s="13"/>
      <c r="M43" s="13"/>
      <c r="N43" s="13"/>
      <c r="O43" s="13"/>
      <c r="P43" s="13"/>
      <c r="Q43" s="13"/>
      <c r="R43" s="13"/>
      <c r="S43" s="13"/>
      <c r="T43" s="13"/>
    </row>
    <row r="44" spans="11:20" ht="12.75">
      <c r="K44" s="12"/>
      <c r="L44" s="13"/>
      <c r="M44" s="13"/>
      <c r="N44" s="13"/>
      <c r="O44" s="13"/>
      <c r="P44" s="13"/>
      <c r="Q44" s="13"/>
      <c r="R44" s="13"/>
      <c r="S44" s="13"/>
      <c r="T44" s="13"/>
    </row>
    <row r="45" spans="11:20" ht="12.75">
      <c r="K45" s="12"/>
      <c r="L45" s="13"/>
      <c r="M45" s="13"/>
      <c r="N45" s="13"/>
      <c r="O45" s="13"/>
      <c r="P45" s="13"/>
      <c r="Q45" s="13"/>
      <c r="R45" s="13"/>
      <c r="S45" s="13"/>
      <c r="T45" s="13"/>
    </row>
    <row r="46" spans="11:20" ht="12.75">
      <c r="K46" s="12"/>
      <c r="L46" s="13"/>
      <c r="M46" s="13"/>
      <c r="N46" s="13"/>
      <c r="O46" s="13"/>
      <c r="P46" s="13"/>
      <c r="Q46" s="13"/>
      <c r="R46" s="13"/>
      <c r="S46" s="13"/>
      <c r="T46" s="13"/>
    </row>
    <row r="47" spans="11:20" ht="12.75">
      <c r="K47" s="12"/>
      <c r="L47" s="13"/>
      <c r="M47" s="13"/>
      <c r="N47" s="13"/>
      <c r="O47" s="13"/>
      <c r="P47" s="13"/>
      <c r="Q47" s="13"/>
      <c r="R47" s="13"/>
      <c r="S47" s="13"/>
      <c r="T47" s="13"/>
    </row>
  </sheetData>
  <sheetProtection/>
  <mergeCells count="13">
    <mergeCell ref="B1:BG1"/>
    <mergeCell ref="AK3:AM3"/>
    <mergeCell ref="AP3:AR3"/>
    <mergeCell ref="AU3:AW3"/>
    <mergeCell ref="AZ3:BB3"/>
    <mergeCell ref="B3:D3"/>
    <mergeCell ref="G3:I3"/>
    <mergeCell ref="L3:N3"/>
    <mergeCell ref="Q3:S3"/>
    <mergeCell ref="V3:X3"/>
    <mergeCell ref="AA3:AC3"/>
    <mergeCell ref="AF3:AH3"/>
    <mergeCell ref="BE3:BG3"/>
  </mergeCells>
  <conditionalFormatting sqref="AZ5:AZ34 B17:B35 AP5:AP34 Q5:Q34 AA5:AA34 BE5:BE35 L5:L35 V5:V35 AF5:AF35 AK5:AK35 AU5:AU35 B5:B15 G5:G32">
    <cfRule type="expression" priority="1" dxfId="2" stopIfTrue="1">
      <formula>OR(A5=1,A5=7)</formula>
    </cfRule>
  </conditionalFormatting>
  <conditionalFormatting sqref="G33">
    <cfRule type="cellIs" priority="2" dxfId="78" operator="equal" stopIfTrue="1">
      <formula>"g2+1"</formula>
    </cfRule>
    <cfRule type="expression" priority="3" dxfId="2" stopIfTrue="1">
      <formula>OR(F33=1,F33=7)</formula>
    </cfRule>
  </conditionalFormatting>
  <conditionalFormatting sqref="BA5:BA34 C5:C35 H5:H33 M5:M35 R5:R34 W5:W35 AB5:AB34 AG5:AG35 AL5:AL35 AQ5:AQ34 AV5:AV35 BF5:BF35">
    <cfRule type="expression" priority="4" dxfId="3" stopIfTrue="1">
      <formula>(E5=1)</formula>
    </cfRule>
    <cfRule type="expression" priority="5" dxfId="2" stopIfTrue="1">
      <formula>OR(A5=1,A5=7)</formula>
    </cfRule>
  </conditionalFormatting>
  <conditionalFormatting sqref="B16">
    <cfRule type="expression" priority="6" dxfId="2" stopIfTrue="1">
      <formula>OR(A16=1,A16=7)</formula>
    </cfRule>
  </conditionalFormatting>
  <conditionalFormatting sqref="BG5:BG35 AM5:AM35 AR5:AR34 AW5:AW35 BB5:BB34 AC5:AC11 I5:I33 D5:D35 N5:N35 X5:X35 AC13:AC34 AH5:AH35 S5:S34">
    <cfRule type="expression" priority="7" dxfId="72" stopIfTrue="1">
      <formula>IF(B5=TODAY(),TRUE,)</formula>
    </cfRule>
  </conditionalFormatting>
  <conditionalFormatting sqref="AC12">
    <cfRule type="expression" priority="8" dxfId="72" stopIfTrue="1">
      <formula>IF(AA12=TODAY(),TRUE,)</formula>
    </cfRule>
  </conditionalFormatting>
  <hyperlinks>
    <hyperlink ref="B3:D3" location="jan!A1" display="jan!A1"/>
    <hyperlink ref="G3:I3" location="fév!A1" display="fév!A1"/>
    <hyperlink ref="L3:N3" location="mar!A1" display="mar!A1"/>
    <hyperlink ref="Q3:S3" location="avr!A1" display="avr!A1"/>
    <hyperlink ref="V3:X3" location="mai!A1" display="mai!A1"/>
    <hyperlink ref="AA3:AC3" location="juin!A1" display="juin!A1"/>
    <hyperlink ref="AF3:AH3" location="juil!A1" display="juil!A1"/>
    <hyperlink ref="AK3:AM3" location="aou!A1" display="aou!A1"/>
    <hyperlink ref="AP3:AR3" location="sep!A1" display="sep!A1"/>
    <hyperlink ref="AU3:AW3" location="oct!A1" display="oct!A1"/>
    <hyperlink ref="AZ3:BB3" location="nov!A1" display="nov!A1"/>
    <hyperlink ref="BE3:BG3" location="dec!A1" display="dec!A1"/>
  </hyperlinks>
  <printOptions/>
  <pageMargins left="0.7" right="0.7" top="0.75" bottom="0.75" header="0.3" footer="0.3"/>
  <pageSetup fitToHeight="0" fitToWidth="1" horizontalDpi="600" verticalDpi="600" orientation="landscape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9"/>
  <sheetViews>
    <sheetView showGridLines="0" zoomScale="150" zoomScaleNormal="150" zoomScalePageLayoutView="0" workbookViewId="0" topLeftCell="A1">
      <selection activeCell="G7" sqref="G7"/>
    </sheetView>
  </sheetViews>
  <sheetFormatPr defaultColWidth="11.421875" defaultRowHeight="12.75"/>
  <cols>
    <col min="1" max="2" width="0.9921875" style="31" customWidth="1"/>
    <col min="3" max="3" width="4.57421875" style="1" customWidth="1"/>
    <col min="4" max="4" width="9.421875" style="0" customWidth="1"/>
    <col min="5" max="5" width="5.7109375" style="0" customWidth="1"/>
    <col min="6" max="6" width="12.28125" style="0" customWidth="1"/>
    <col min="7" max="7" width="118.00390625" style="0" customWidth="1"/>
    <col min="8" max="8" width="34.7109375" style="0" customWidth="1"/>
  </cols>
  <sheetData>
    <row r="1" spans="1:2" s="1" customFormat="1" ht="9.75" customHeight="1">
      <c r="A1" s="31"/>
      <c r="B1" s="31"/>
    </row>
    <row r="2" spans="1:8" s="1" customFormat="1" ht="19.5" customHeight="1">
      <c r="A2" s="31"/>
      <c r="B2" s="32">
        <f>MATCH(5,B4:B10)</f>
        <v>5</v>
      </c>
      <c r="C2" s="357" t="s">
        <v>81</v>
      </c>
      <c r="D2" s="358"/>
      <c r="E2" s="359"/>
      <c r="F2" s="360"/>
      <c r="G2" s="52">
        <f>DATE(Année,E3,1)</f>
        <v>42736</v>
      </c>
      <c r="H2" s="48"/>
    </row>
    <row r="3" spans="1:7" s="36" customFormat="1" ht="9" customHeight="1">
      <c r="A3" s="31"/>
      <c r="B3" s="31"/>
      <c r="C3" s="31"/>
      <c r="D3" s="31">
        <f>Année</f>
        <v>2017</v>
      </c>
      <c r="E3" s="35">
        <v>1</v>
      </c>
      <c r="F3" s="361"/>
      <c r="G3" s="96">
        <f>DATE(Année,1,1)</f>
        <v>42736</v>
      </c>
    </row>
    <row r="4" spans="1:7" ht="13.5" thickBot="1">
      <c r="A4" s="33">
        <f aca="true" t="shared" si="0" ref="A4:A34">IF(COUNTIF(tjf,D4)&gt;0,1,"")</f>
        <v>1</v>
      </c>
      <c r="B4" s="34">
        <f>WEEKDAY(D4)</f>
        <v>1</v>
      </c>
      <c r="C4" s="74">
        <f>IF(B4=5,INT((D4-ier-prem)/7)+2,"")</f>
      </c>
      <c r="D4" s="223">
        <f>G2</f>
        <v>42736</v>
      </c>
      <c r="E4" s="224">
        <v>1</v>
      </c>
      <c r="F4" s="225"/>
      <c r="G4" s="226"/>
    </row>
    <row r="5" spans="1:7" ht="12.75">
      <c r="A5" s="33">
        <f t="shared" si="0"/>
      </c>
      <c r="B5" s="34">
        <f aca="true" t="shared" si="1" ref="B5:B31">WEEKDAY(D5)</f>
        <v>2</v>
      </c>
      <c r="C5" s="230">
        <f aca="true" t="shared" si="2" ref="C5:C34">IF(B5=5,INT((D5-ier-prem)/7)+2,"")</f>
      </c>
      <c r="D5" s="231">
        <f aca="true" t="shared" si="3" ref="D5:D34">D4+1</f>
        <v>42737</v>
      </c>
      <c r="E5" s="232">
        <v>2</v>
      </c>
      <c r="F5" s="233"/>
      <c r="G5" s="234"/>
    </row>
    <row r="6" spans="1:7" ht="12.75">
      <c r="A6" s="33">
        <f t="shared" si="0"/>
      </c>
      <c r="B6" s="34">
        <f t="shared" si="1"/>
        <v>3</v>
      </c>
      <c r="C6" s="235">
        <f t="shared" si="2"/>
      </c>
      <c r="D6" s="236">
        <f t="shared" si="3"/>
        <v>42738</v>
      </c>
      <c r="E6" s="237">
        <v>3</v>
      </c>
      <c r="F6" s="238"/>
      <c r="G6" s="239"/>
    </row>
    <row r="7" spans="1:7" ht="12.75">
      <c r="A7" s="33">
        <f t="shared" si="0"/>
      </c>
      <c r="B7" s="34">
        <f t="shared" si="1"/>
        <v>4</v>
      </c>
      <c r="C7" s="235">
        <f t="shared" si="2"/>
      </c>
      <c r="D7" s="236">
        <f t="shared" si="3"/>
        <v>42739</v>
      </c>
      <c r="E7" s="237">
        <v>4</v>
      </c>
      <c r="F7" s="238"/>
      <c r="G7" s="239"/>
    </row>
    <row r="8" spans="1:7" ht="12.75">
      <c r="A8" s="33">
        <f t="shared" si="0"/>
      </c>
      <c r="B8" s="34">
        <f t="shared" si="1"/>
        <v>5</v>
      </c>
      <c r="C8" s="235">
        <f t="shared" si="2"/>
        <v>1</v>
      </c>
      <c r="D8" s="236">
        <f t="shared" si="3"/>
        <v>42740</v>
      </c>
      <c r="E8" s="237">
        <v>5</v>
      </c>
      <c r="F8" s="238"/>
      <c r="G8" s="239"/>
    </row>
    <row r="9" spans="1:7" ht="12.75">
      <c r="A9" s="33">
        <f t="shared" si="0"/>
      </c>
      <c r="B9" s="34">
        <f t="shared" si="1"/>
        <v>6</v>
      </c>
      <c r="C9" s="235">
        <f t="shared" si="2"/>
      </c>
      <c r="D9" s="236">
        <f t="shared" si="3"/>
        <v>42741</v>
      </c>
      <c r="E9" s="237">
        <v>6</v>
      </c>
      <c r="F9" s="238"/>
      <c r="G9" s="239"/>
    </row>
    <row r="10" spans="1:7" ht="12.75">
      <c r="A10" s="33">
        <f t="shared" si="0"/>
      </c>
      <c r="B10" s="34">
        <f t="shared" si="1"/>
        <v>7</v>
      </c>
      <c r="C10" s="235">
        <f t="shared" si="2"/>
      </c>
      <c r="D10" s="236">
        <f t="shared" si="3"/>
        <v>42742</v>
      </c>
      <c r="E10" s="237">
        <v>7</v>
      </c>
      <c r="F10" s="238"/>
      <c r="G10" s="239"/>
    </row>
    <row r="11" spans="1:7" ht="13.5" thickBot="1">
      <c r="A11" s="33">
        <f t="shared" si="0"/>
      </c>
      <c r="B11" s="34">
        <f t="shared" si="1"/>
        <v>1</v>
      </c>
      <c r="C11" s="240">
        <f t="shared" si="2"/>
      </c>
      <c r="D11" s="241">
        <f>D10+1</f>
        <v>42743</v>
      </c>
      <c r="E11" s="242">
        <v>8</v>
      </c>
      <c r="F11" s="243"/>
      <c r="G11" s="319"/>
    </row>
    <row r="12" spans="1:7" ht="12.75">
      <c r="A12" s="33">
        <f t="shared" si="0"/>
      </c>
      <c r="B12" s="34">
        <f t="shared" si="1"/>
        <v>2</v>
      </c>
      <c r="C12" s="245">
        <f t="shared" si="2"/>
      </c>
      <c r="D12" s="246">
        <f t="shared" si="3"/>
        <v>42744</v>
      </c>
      <c r="E12" s="232">
        <v>9</v>
      </c>
      <c r="F12" s="247"/>
      <c r="G12" s="234"/>
    </row>
    <row r="13" spans="1:7" ht="14.25">
      <c r="A13" s="33">
        <f t="shared" si="0"/>
      </c>
      <c r="B13" s="34">
        <f t="shared" si="1"/>
        <v>3</v>
      </c>
      <c r="C13" s="245">
        <f t="shared" si="2"/>
      </c>
      <c r="D13" s="248">
        <f t="shared" si="3"/>
        <v>42745</v>
      </c>
      <c r="E13" s="237">
        <v>10</v>
      </c>
      <c r="F13" s="238"/>
      <c r="G13" s="324"/>
    </row>
    <row r="14" spans="1:7" ht="12.75">
      <c r="A14" s="33">
        <f t="shared" si="0"/>
      </c>
      <c r="B14" s="34">
        <f t="shared" si="1"/>
        <v>4</v>
      </c>
      <c r="C14" s="245">
        <f t="shared" si="2"/>
      </c>
      <c r="D14" s="248">
        <f t="shared" si="3"/>
        <v>42746</v>
      </c>
      <c r="E14" s="237">
        <v>11</v>
      </c>
      <c r="F14" s="238"/>
      <c r="G14" s="314"/>
    </row>
    <row r="15" spans="1:7" ht="24" customHeight="1">
      <c r="A15" s="33">
        <f t="shared" si="0"/>
      </c>
      <c r="B15" s="34">
        <f t="shared" si="1"/>
        <v>5</v>
      </c>
      <c r="C15" s="245">
        <f t="shared" si="2"/>
        <v>2</v>
      </c>
      <c r="D15" s="249">
        <f t="shared" si="3"/>
        <v>42747</v>
      </c>
      <c r="E15" s="250">
        <v>12</v>
      </c>
      <c r="F15" s="259" t="s">
        <v>64</v>
      </c>
      <c r="G15" s="314" t="s">
        <v>77</v>
      </c>
    </row>
    <row r="16" spans="1:7" ht="43.5" customHeight="1">
      <c r="A16" s="33">
        <f t="shared" si="0"/>
      </c>
      <c r="B16" s="34">
        <f t="shared" si="1"/>
        <v>6</v>
      </c>
      <c r="C16" s="245">
        <f t="shared" si="2"/>
      </c>
      <c r="D16" s="249">
        <f t="shared" si="3"/>
        <v>42748</v>
      </c>
      <c r="E16" s="250">
        <v>13</v>
      </c>
      <c r="F16" s="260" t="s">
        <v>65</v>
      </c>
      <c r="G16" s="327" t="s">
        <v>78</v>
      </c>
    </row>
    <row r="17" spans="1:7" ht="12.75">
      <c r="A17" s="33">
        <f t="shared" si="0"/>
      </c>
      <c r="B17" s="34">
        <f t="shared" si="1"/>
        <v>7</v>
      </c>
      <c r="C17" s="245">
        <f t="shared" si="2"/>
      </c>
      <c r="D17" s="248">
        <f t="shared" si="3"/>
        <v>42749</v>
      </c>
      <c r="E17" s="237">
        <v>14</v>
      </c>
      <c r="F17" s="238"/>
      <c r="G17" s="239"/>
    </row>
    <row r="18" spans="1:7" ht="13.5" thickBot="1">
      <c r="A18" s="33">
        <f t="shared" si="0"/>
      </c>
      <c r="B18" s="34">
        <f t="shared" si="1"/>
        <v>1</v>
      </c>
      <c r="C18" s="245">
        <f t="shared" si="2"/>
      </c>
      <c r="D18" s="251">
        <f t="shared" si="3"/>
        <v>42750</v>
      </c>
      <c r="E18" s="242">
        <v>15</v>
      </c>
      <c r="F18" s="243"/>
      <c r="G18" s="244"/>
    </row>
    <row r="19" spans="1:7" ht="12.75">
      <c r="A19" s="33">
        <f t="shared" si="0"/>
      </c>
      <c r="B19" s="34">
        <f t="shared" si="1"/>
        <v>2</v>
      </c>
      <c r="C19" s="245">
        <f t="shared" si="2"/>
      </c>
      <c r="D19" s="246">
        <f t="shared" si="3"/>
        <v>42751</v>
      </c>
      <c r="E19" s="232">
        <v>16</v>
      </c>
      <c r="F19" s="247"/>
      <c r="G19" s="234"/>
    </row>
    <row r="20" spans="1:7" ht="12.75">
      <c r="A20" s="33">
        <f t="shared" si="0"/>
      </c>
      <c r="B20" s="34">
        <f t="shared" si="1"/>
        <v>3</v>
      </c>
      <c r="C20" s="245">
        <f t="shared" si="2"/>
      </c>
      <c r="D20" s="248">
        <f t="shared" si="3"/>
        <v>42752</v>
      </c>
      <c r="E20" s="237">
        <v>17</v>
      </c>
      <c r="F20" s="238"/>
      <c r="G20" s="239"/>
    </row>
    <row r="21" spans="1:7" ht="12.75">
      <c r="A21" s="33">
        <f t="shared" si="0"/>
      </c>
      <c r="B21" s="34">
        <f t="shared" si="1"/>
        <v>4</v>
      </c>
      <c r="C21" s="245">
        <f t="shared" si="2"/>
      </c>
      <c r="D21" s="248">
        <f t="shared" si="3"/>
        <v>42753</v>
      </c>
      <c r="E21" s="237">
        <v>18</v>
      </c>
      <c r="F21" s="238"/>
      <c r="G21" s="239"/>
    </row>
    <row r="22" spans="1:7" ht="12.75">
      <c r="A22" s="33">
        <f t="shared" si="0"/>
      </c>
      <c r="B22" s="34">
        <f t="shared" si="1"/>
        <v>5</v>
      </c>
      <c r="C22" s="245">
        <f t="shared" si="2"/>
        <v>3</v>
      </c>
      <c r="D22" s="252">
        <f t="shared" si="3"/>
        <v>42754</v>
      </c>
      <c r="E22" s="253">
        <v>19</v>
      </c>
      <c r="F22" s="258" t="s">
        <v>29</v>
      </c>
      <c r="G22" s="239"/>
    </row>
    <row r="23" spans="1:7" ht="12.75">
      <c r="A23" s="33">
        <f t="shared" si="0"/>
      </c>
      <c r="B23" s="34">
        <f t="shared" si="1"/>
        <v>6</v>
      </c>
      <c r="C23" s="245">
        <f t="shared" si="2"/>
      </c>
      <c r="D23" s="248">
        <f t="shared" si="3"/>
        <v>42755</v>
      </c>
      <c r="E23" s="237">
        <v>20</v>
      </c>
      <c r="F23" s="238"/>
      <c r="G23" s="239"/>
    </row>
    <row r="24" spans="1:7" ht="12.75">
      <c r="A24" s="33">
        <f t="shared" si="0"/>
      </c>
      <c r="B24" s="34">
        <f t="shared" si="1"/>
        <v>7</v>
      </c>
      <c r="C24" s="245">
        <f t="shared" si="2"/>
      </c>
      <c r="D24" s="248">
        <f t="shared" si="3"/>
        <v>42756</v>
      </c>
      <c r="E24" s="237">
        <v>21</v>
      </c>
      <c r="F24" s="238"/>
      <c r="G24" s="239"/>
    </row>
    <row r="25" spans="1:7" ht="13.5" thickBot="1">
      <c r="A25" s="33">
        <f t="shared" si="0"/>
      </c>
      <c r="B25" s="34">
        <f t="shared" si="1"/>
        <v>1</v>
      </c>
      <c r="C25" s="245">
        <f t="shared" si="2"/>
      </c>
      <c r="D25" s="251">
        <f t="shared" si="3"/>
        <v>42757</v>
      </c>
      <c r="E25" s="242">
        <v>22</v>
      </c>
      <c r="F25" s="243"/>
      <c r="G25" s="244"/>
    </row>
    <row r="26" spans="1:7" ht="12.75">
      <c r="A26" s="33">
        <f t="shared" si="0"/>
      </c>
      <c r="B26" s="34">
        <f t="shared" si="1"/>
        <v>2</v>
      </c>
      <c r="C26" s="245">
        <f t="shared" si="2"/>
      </c>
      <c r="D26" s="246">
        <f t="shared" si="3"/>
        <v>42758</v>
      </c>
      <c r="E26" s="232">
        <v>23</v>
      </c>
      <c r="F26" s="247"/>
      <c r="G26" s="234"/>
    </row>
    <row r="27" spans="1:7" ht="12.75">
      <c r="A27" s="33">
        <f t="shared" si="0"/>
      </c>
      <c r="B27" s="34">
        <f t="shared" si="1"/>
        <v>3</v>
      </c>
      <c r="C27" s="245">
        <f t="shared" si="2"/>
      </c>
      <c r="D27" s="249">
        <f t="shared" si="3"/>
        <v>42759</v>
      </c>
      <c r="E27" s="250">
        <v>24</v>
      </c>
      <c r="F27" s="259" t="s">
        <v>64</v>
      </c>
      <c r="G27" s="239" t="s">
        <v>79</v>
      </c>
    </row>
    <row r="28" spans="1:7" ht="12.75">
      <c r="A28" s="33">
        <f t="shared" si="0"/>
      </c>
      <c r="B28" s="34">
        <f t="shared" si="1"/>
        <v>4</v>
      </c>
      <c r="C28" s="245">
        <f t="shared" si="2"/>
      </c>
      <c r="D28" s="248">
        <f t="shared" si="3"/>
        <v>42760</v>
      </c>
      <c r="E28" s="237">
        <v>25</v>
      </c>
      <c r="F28" s="255"/>
      <c r="G28" s="239"/>
    </row>
    <row r="29" spans="1:7" ht="12.75">
      <c r="A29" s="33">
        <f t="shared" si="0"/>
      </c>
      <c r="B29" s="34">
        <f t="shared" si="1"/>
        <v>5</v>
      </c>
      <c r="C29" s="245">
        <f t="shared" si="2"/>
        <v>4</v>
      </c>
      <c r="D29" s="248">
        <f t="shared" si="3"/>
        <v>42761</v>
      </c>
      <c r="E29" s="237">
        <v>26</v>
      </c>
      <c r="F29" s="256"/>
      <c r="G29" s="239"/>
    </row>
    <row r="30" spans="1:7" ht="12.75">
      <c r="A30" s="33">
        <f t="shared" si="0"/>
      </c>
      <c r="B30" s="34">
        <f t="shared" si="1"/>
        <v>6</v>
      </c>
      <c r="C30" s="245">
        <f t="shared" si="2"/>
      </c>
      <c r="D30" s="248">
        <f t="shared" si="3"/>
        <v>42762</v>
      </c>
      <c r="E30" s="237">
        <v>27</v>
      </c>
      <c r="F30" s="255"/>
      <c r="G30" s="239"/>
    </row>
    <row r="31" spans="1:7" ht="12.75">
      <c r="A31" s="33">
        <f t="shared" si="0"/>
      </c>
      <c r="B31" s="34">
        <f t="shared" si="1"/>
        <v>7</v>
      </c>
      <c r="C31" s="245">
        <f t="shared" si="2"/>
      </c>
      <c r="D31" s="248">
        <f t="shared" si="3"/>
        <v>42763</v>
      </c>
      <c r="E31" s="237">
        <v>28</v>
      </c>
      <c r="F31" s="255"/>
      <c r="G31" s="239"/>
    </row>
    <row r="32" spans="1:7" ht="13.5" thickBot="1">
      <c r="A32" s="33">
        <f t="shared" si="0"/>
      </c>
      <c r="B32" s="34">
        <f>IF(E32="","",WEEKDAY(D32))</f>
        <v>1</v>
      </c>
      <c r="C32" s="245">
        <f t="shared" si="2"/>
      </c>
      <c r="D32" s="251">
        <f t="shared" si="3"/>
        <v>42764</v>
      </c>
      <c r="E32" s="242">
        <v>29</v>
      </c>
      <c r="F32" s="257"/>
      <c r="G32" s="244"/>
    </row>
    <row r="33" spans="1:7" ht="12.75">
      <c r="A33" s="33">
        <f t="shared" si="0"/>
      </c>
      <c r="B33" s="34">
        <f>IF(E33="","",WEEKDAY(D33))</f>
        <v>2</v>
      </c>
      <c r="C33" s="79">
        <f t="shared" si="2"/>
      </c>
      <c r="D33" s="227">
        <f t="shared" si="3"/>
        <v>42765</v>
      </c>
      <c r="E33" s="228">
        <v>30</v>
      </c>
      <c r="F33" s="254"/>
      <c r="G33" s="229"/>
    </row>
    <row r="34" spans="1:7" ht="12.75">
      <c r="A34" s="33">
        <f t="shared" si="0"/>
      </c>
      <c r="B34" s="34">
        <f>IF(E34="","",WEEKDAY(D34))</f>
        <v>3</v>
      </c>
      <c r="C34" s="84">
        <f t="shared" si="2"/>
      </c>
      <c r="D34" s="85">
        <f t="shared" si="3"/>
        <v>42766</v>
      </c>
      <c r="E34" s="86">
        <v>31</v>
      </c>
      <c r="F34" s="87"/>
      <c r="G34" s="88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</sheetData>
  <sheetProtection/>
  <mergeCells count="2">
    <mergeCell ref="C2:E2"/>
    <mergeCell ref="F2:F3"/>
  </mergeCells>
  <conditionalFormatting sqref="C4:C34">
    <cfRule type="expression" priority="4" dxfId="80" stopIfTrue="1">
      <formula>(B4=1)</formula>
    </cfRule>
  </conditionalFormatting>
  <conditionalFormatting sqref="D4:D26 D28:D34">
    <cfRule type="expression" priority="5" dxfId="2" stopIfTrue="1">
      <formula>OR(B4=1,B4=7)</formula>
    </cfRule>
  </conditionalFormatting>
  <conditionalFormatting sqref="E4:E26 E28:E34">
    <cfRule type="expression" priority="6" dxfId="3" stopIfTrue="1">
      <formula>(A4=1)</formula>
    </cfRule>
    <cfRule type="expression" priority="7" dxfId="2" stopIfTrue="1">
      <formula>OR(B4=1,B4=7)</formula>
    </cfRule>
  </conditionalFormatting>
  <conditionalFormatting sqref="D27">
    <cfRule type="expression" priority="1" dxfId="2" stopIfTrue="1">
      <formula>OR(B27=1,B27=7)</formula>
    </cfRule>
  </conditionalFormatting>
  <conditionalFormatting sqref="E27">
    <cfRule type="expression" priority="2" dxfId="3" stopIfTrue="1">
      <formula>(A27=1)</formula>
    </cfRule>
    <cfRule type="expression" priority="3" dxfId="2" stopIfTrue="1">
      <formula>OR(B27=1,B27=7)</formula>
    </cfRule>
  </conditionalFormatting>
  <hyperlinks>
    <hyperlink ref="C2:E2" location="'2016'!A1" display="'2016'!A1"/>
  </hyperlinks>
  <printOptions/>
  <pageMargins left="0.7" right="0.7" top="0.75" bottom="0.75" header="0.3" footer="0.3"/>
  <pageSetup fitToHeight="0" fitToWidth="1"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7"/>
  <sheetViews>
    <sheetView showGridLines="0" zoomScale="150" zoomScaleNormal="150" zoomScalePageLayoutView="0" workbookViewId="0" topLeftCell="A1">
      <selection activeCell="G6" sqref="G6"/>
    </sheetView>
  </sheetViews>
  <sheetFormatPr defaultColWidth="11.421875" defaultRowHeight="12.75"/>
  <cols>
    <col min="1" max="2" width="0.9921875" style="31" customWidth="1"/>
    <col min="3" max="3" width="4.57421875" style="1" customWidth="1"/>
    <col min="4" max="4" width="9.421875" style="0" customWidth="1"/>
    <col min="5" max="5" width="5.7109375" style="0" customWidth="1"/>
    <col min="6" max="6" width="12.28125" style="0" customWidth="1"/>
    <col min="7" max="7" width="132.140625" style="0" customWidth="1"/>
    <col min="8" max="8" width="34.7109375" style="0" customWidth="1"/>
  </cols>
  <sheetData>
    <row r="1" spans="1:2" s="1" customFormat="1" ht="9.75" customHeight="1" thickBot="1">
      <c r="A1" s="31"/>
      <c r="B1" s="31"/>
    </row>
    <row r="2" spans="1:8" s="1" customFormat="1" ht="19.5" customHeight="1" thickBot="1">
      <c r="A2" s="31"/>
      <c r="B2" s="32">
        <f>MATCH(5,B4:B10)</f>
        <v>2</v>
      </c>
      <c r="C2" s="357" t="s">
        <v>81</v>
      </c>
      <c r="D2" s="358"/>
      <c r="E2" s="359"/>
      <c r="F2" s="362"/>
      <c r="G2" s="51">
        <f>DATE(Année,E3,1)</f>
        <v>42767</v>
      </c>
      <c r="H2" s="48"/>
    </row>
    <row r="3" spans="1:7" s="36" customFormat="1" ht="9" customHeight="1">
      <c r="A3" s="31"/>
      <c r="B3" s="31"/>
      <c r="C3" s="41">
        <f>DATE(Année,3,1)-1</f>
        <v>42794</v>
      </c>
      <c r="D3" s="31">
        <f>Année</f>
        <v>2017</v>
      </c>
      <c r="E3" s="35">
        <v>2</v>
      </c>
      <c r="F3" s="361"/>
      <c r="G3" s="37">
        <f>DATE(Année,1,1)</f>
        <v>42736</v>
      </c>
    </row>
    <row r="4" spans="1:7" ht="18.75" customHeight="1">
      <c r="A4" s="33">
        <f aca="true" t="shared" si="0" ref="A4:A32">IF(COUNTIF(tjf,D4)&gt;0,1,"")</f>
      </c>
      <c r="B4" s="34">
        <f aca="true" t="shared" si="1" ref="B4:B31">WEEKDAY(D4)</f>
        <v>4</v>
      </c>
      <c r="C4" s="74">
        <f aca="true" t="shared" si="2" ref="C4:C31">IF(B4=5,INT((D4-ier-prem)/7)+2,"")</f>
      </c>
      <c r="D4" s="75">
        <f>G2</f>
        <v>42767</v>
      </c>
      <c r="E4" s="76">
        <v>1</v>
      </c>
      <c r="F4" s="77"/>
      <c r="G4" s="78"/>
    </row>
    <row r="5" spans="1:7" ht="18.75" customHeight="1">
      <c r="A5" s="33">
        <f t="shared" si="0"/>
      </c>
      <c r="B5" s="34">
        <f t="shared" si="1"/>
        <v>5</v>
      </c>
      <c r="C5" s="79">
        <f t="shared" si="2"/>
        <v>5</v>
      </c>
      <c r="D5" s="55">
        <f aca="true" t="shared" si="3" ref="D5:D31">D4+1</f>
        <v>42768</v>
      </c>
      <c r="E5" s="56">
        <v>2</v>
      </c>
      <c r="F5" s="69"/>
      <c r="G5" s="81"/>
    </row>
    <row r="6" spans="1:7" ht="18.75" customHeight="1">
      <c r="A6" s="33">
        <f t="shared" si="0"/>
      </c>
      <c r="B6" s="34">
        <f t="shared" si="1"/>
        <v>6</v>
      </c>
      <c r="C6" s="79">
        <f t="shared" si="2"/>
      </c>
      <c r="D6" s="55">
        <f t="shared" si="3"/>
        <v>42769</v>
      </c>
      <c r="E6" s="56">
        <v>3</v>
      </c>
      <c r="F6" s="65"/>
      <c r="G6" s="81"/>
    </row>
    <row r="7" spans="1:7" ht="18.75" customHeight="1">
      <c r="A7" s="33">
        <f t="shared" si="0"/>
      </c>
      <c r="B7" s="34">
        <f t="shared" si="1"/>
        <v>7</v>
      </c>
      <c r="C7" s="79">
        <f t="shared" si="2"/>
      </c>
      <c r="D7" s="55">
        <f t="shared" si="3"/>
        <v>42770</v>
      </c>
      <c r="E7" s="56">
        <v>4</v>
      </c>
      <c r="F7" s="65"/>
      <c r="G7" s="81"/>
    </row>
    <row r="8" spans="1:7" ht="18.75" customHeight="1">
      <c r="A8" s="33">
        <f t="shared" si="0"/>
      </c>
      <c r="B8" s="34">
        <f t="shared" si="1"/>
        <v>1</v>
      </c>
      <c r="C8" s="79">
        <f t="shared" si="2"/>
      </c>
      <c r="D8" s="55">
        <f t="shared" si="3"/>
        <v>42771</v>
      </c>
      <c r="E8" s="56">
        <v>5</v>
      </c>
      <c r="F8" s="65"/>
      <c r="G8" s="81"/>
    </row>
    <row r="9" spans="1:7" ht="18.75" customHeight="1">
      <c r="A9" s="33">
        <f t="shared" si="0"/>
      </c>
      <c r="B9" s="34">
        <f t="shared" si="1"/>
        <v>2</v>
      </c>
      <c r="C9" s="79">
        <f t="shared" si="2"/>
      </c>
      <c r="D9" s="55">
        <f t="shared" si="3"/>
        <v>42772</v>
      </c>
      <c r="E9" s="56">
        <v>6</v>
      </c>
      <c r="F9" s="65"/>
      <c r="G9" s="81"/>
    </row>
    <row r="10" spans="1:7" ht="18.75" customHeight="1" thickBot="1">
      <c r="A10" s="33">
        <f t="shared" si="0"/>
      </c>
      <c r="B10" s="34">
        <f t="shared" si="1"/>
        <v>3</v>
      </c>
      <c r="C10" s="79">
        <f t="shared" si="2"/>
      </c>
      <c r="D10" s="61">
        <f t="shared" si="3"/>
        <v>42773</v>
      </c>
      <c r="E10" s="62">
        <v>7</v>
      </c>
      <c r="F10" s="63"/>
      <c r="G10" s="94"/>
    </row>
    <row r="11" spans="1:7" ht="18.75" customHeight="1">
      <c r="A11" s="33">
        <f t="shared" si="0"/>
      </c>
      <c r="B11" s="34">
        <f t="shared" si="1"/>
        <v>4</v>
      </c>
      <c r="C11" s="79">
        <f t="shared" si="2"/>
      </c>
      <c r="D11" s="53">
        <f t="shared" si="3"/>
        <v>42774</v>
      </c>
      <c r="E11" s="54">
        <v>8</v>
      </c>
      <c r="F11" s="64"/>
      <c r="G11" s="318"/>
    </row>
    <row r="12" spans="1:7" ht="61.5" customHeight="1">
      <c r="A12" s="33">
        <f t="shared" si="0"/>
      </c>
      <c r="B12" s="34">
        <f t="shared" si="1"/>
        <v>5</v>
      </c>
      <c r="C12" s="79">
        <f t="shared" si="2"/>
        <v>6</v>
      </c>
      <c r="D12" s="162">
        <f t="shared" si="3"/>
        <v>42775</v>
      </c>
      <c r="E12" s="163">
        <v>9</v>
      </c>
      <c r="F12" s="296" t="s">
        <v>71</v>
      </c>
      <c r="G12" s="298" t="s">
        <v>76</v>
      </c>
    </row>
    <row r="13" spans="1:7" ht="45.75" customHeight="1">
      <c r="A13" s="33">
        <f t="shared" si="0"/>
      </c>
      <c r="B13" s="34">
        <f t="shared" si="1"/>
        <v>6</v>
      </c>
      <c r="C13" s="79">
        <f t="shared" si="2"/>
      </c>
      <c r="D13" s="55">
        <f t="shared" si="3"/>
        <v>42776</v>
      </c>
      <c r="E13" s="56">
        <v>10</v>
      </c>
      <c r="F13" s="296"/>
      <c r="G13" s="323"/>
    </row>
    <row r="14" spans="1:7" ht="18.75" customHeight="1">
      <c r="A14" s="33">
        <f t="shared" si="0"/>
      </c>
      <c r="B14" s="34">
        <f t="shared" si="1"/>
        <v>7</v>
      </c>
      <c r="C14" s="79">
        <f t="shared" si="2"/>
      </c>
      <c r="D14" s="55">
        <f t="shared" si="3"/>
        <v>42777</v>
      </c>
      <c r="E14" s="56">
        <v>11</v>
      </c>
      <c r="F14" s="65"/>
      <c r="G14" s="298"/>
    </row>
    <row r="15" spans="1:7" ht="27" customHeight="1">
      <c r="A15" s="33">
        <f t="shared" si="0"/>
      </c>
      <c r="B15" s="34">
        <f t="shared" si="1"/>
        <v>1</v>
      </c>
      <c r="C15" s="79">
        <f t="shared" si="2"/>
      </c>
      <c r="D15" s="55">
        <f t="shared" si="3"/>
        <v>42778</v>
      </c>
      <c r="E15" s="56">
        <v>12</v>
      </c>
      <c r="F15" s="65"/>
      <c r="G15" s="298"/>
    </row>
    <row r="16" spans="1:7" ht="25.5" customHeight="1">
      <c r="A16" s="33">
        <f t="shared" si="0"/>
      </c>
      <c r="B16" s="34">
        <f t="shared" si="1"/>
        <v>2</v>
      </c>
      <c r="C16" s="79">
        <f t="shared" si="2"/>
      </c>
      <c r="D16" s="55">
        <f t="shared" si="3"/>
        <v>42779</v>
      </c>
      <c r="E16" s="56">
        <v>13</v>
      </c>
      <c r="F16" s="65"/>
      <c r="G16" s="315"/>
    </row>
    <row r="17" spans="1:7" ht="18.75" customHeight="1" thickBot="1">
      <c r="A17" s="33">
        <f t="shared" si="0"/>
      </c>
      <c r="B17" s="34">
        <f t="shared" si="1"/>
        <v>3</v>
      </c>
      <c r="C17" s="79">
        <f t="shared" si="2"/>
      </c>
      <c r="D17" s="61">
        <f t="shared" si="3"/>
        <v>42780</v>
      </c>
      <c r="E17" s="62">
        <v>14</v>
      </c>
      <c r="F17" s="63"/>
      <c r="G17" s="94"/>
    </row>
    <row r="18" spans="1:7" ht="18.75" customHeight="1">
      <c r="A18" s="33">
        <f t="shared" si="0"/>
      </c>
      <c r="B18" s="34">
        <f t="shared" si="1"/>
        <v>4</v>
      </c>
      <c r="C18" s="79">
        <f t="shared" si="2"/>
      </c>
      <c r="D18" s="53">
        <f t="shared" si="3"/>
        <v>42781</v>
      </c>
      <c r="E18" s="54">
        <v>15</v>
      </c>
      <c r="F18" s="64"/>
      <c r="G18" s="95"/>
    </row>
    <row r="19" spans="1:7" ht="18.75" customHeight="1">
      <c r="A19" s="33">
        <f t="shared" si="0"/>
      </c>
      <c r="B19" s="34">
        <f t="shared" si="1"/>
        <v>5</v>
      </c>
      <c r="C19" s="79">
        <f t="shared" si="2"/>
        <v>7</v>
      </c>
      <c r="D19" s="55">
        <f t="shared" si="3"/>
        <v>42782</v>
      </c>
      <c r="E19" s="56">
        <v>16</v>
      </c>
      <c r="F19" s="65"/>
      <c r="G19" s="81"/>
    </row>
    <row r="20" spans="1:7" ht="18.75" customHeight="1">
      <c r="A20" s="33">
        <f t="shared" si="0"/>
      </c>
      <c r="B20" s="34">
        <f t="shared" si="1"/>
        <v>6</v>
      </c>
      <c r="C20" s="79">
        <f t="shared" si="2"/>
      </c>
      <c r="D20" s="55">
        <f t="shared" si="3"/>
        <v>42783</v>
      </c>
      <c r="E20" s="56">
        <v>17</v>
      </c>
      <c r="F20" s="65"/>
      <c r="G20" s="81"/>
    </row>
    <row r="21" spans="1:7" ht="18.75" customHeight="1">
      <c r="A21" s="33">
        <f t="shared" si="0"/>
      </c>
      <c r="B21" s="34">
        <f t="shared" si="1"/>
        <v>7</v>
      </c>
      <c r="C21" s="79">
        <f t="shared" si="2"/>
      </c>
      <c r="D21" s="55">
        <f t="shared" si="3"/>
        <v>42784</v>
      </c>
      <c r="E21" s="56">
        <v>18</v>
      </c>
      <c r="F21" s="65"/>
      <c r="G21" s="81"/>
    </row>
    <row r="22" spans="1:7" ht="18.75" customHeight="1">
      <c r="A22" s="33">
        <f t="shared" si="0"/>
      </c>
      <c r="B22" s="34">
        <f t="shared" si="1"/>
        <v>1</v>
      </c>
      <c r="C22" s="79">
        <f t="shared" si="2"/>
      </c>
      <c r="D22" s="55">
        <f t="shared" si="3"/>
        <v>42785</v>
      </c>
      <c r="E22" s="56">
        <v>19</v>
      </c>
      <c r="F22" s="65"/>
      <c r="G22" s="81"/>
    </row>
    <row r="23" spans="1:7" ht="18.75" customHeight="1">
      <c r="A23" s="33">
        <f t="shared" si="0"/>
      </c>
      <c r="B23" s="34">
        <f t="shared" si="1"/>
        <v>2</v>
      </c>
      <c r="C23" s="79">
        <f t="shared" si="2"/>
      </c>
      <c r="D23" s="55">
        <f t="shared" si="3"/>
        <v>42786</v>
      </c>
      <c r="E23" s="56">
        <v>20</v>
      </c>
      <c r="F23" s="65"/>
      <c r="G23" s="81"/>
    </row>
    <row r="24" spans="1:7" ht="18.75" customHeight="1" thickBot="1">
      <c r="A24" s="33">
        <f t="shared" si="0"/>
      </c>
      <c r="B24" s="34">
        <f t="shared" si="1"/>
        <v>3</v>
      </c>
      <c r="C24" s="79">
        <f t="shared" si="2"/>
      </c>
      <c r="D24" s="61">
        <f t="shared" si="3"/>
        <v>42787</v>
      </c>
      <c r="E24" s="62">
        <v>21</v>
      </c>
      <c r="F24" s="293"/>
      <c r="G24" s="295"/>
    </row>
    <row r="25" spans="1:7" ht="18.75" customHeight="1">
      <c r="A25" s="33">
        <f t="shared" si="0"/>
      </c>
      <c r="B25" s="34">
        <f t="shared" si="1"/>
        <v>4</v>
      </c>
      <c r="C25" s="79">
        <f t="shared" si="2"/>
      </c>
      <c r="D25" s="53">
        <f t="shared" si="3"/>
        <v>42788</v>
      </c>
      <c r="E25" s="54">
        <v>22</v>
      </c>
      <c r="F25" s="64"/>
      <c r="G25" s="95"/>
    </row>
    <row r="26" spans="1:7" ht="18.75" customHeight="1">
      <c r="A26" s="33">
        <f t="shared" si="0"/>
      </c>
      <c r="B26" s="34">
        <f t="shared" si="1"/>
        <v>5</v>
      </c>
      <c r="C26" s="79">
        <f t="shared" si="2"/>
        <v>8</v>
      </c>
      <c r="D26" s="55">
        <f t="shared" si="3"/>
        <v>42789</v>
      </c>
      <c r="E26" s="56">
        <v>23</v>
      </c>
      <c r="F26" s="65"/>
      <c r="G26" s="81"/>
    </row>
    <row r="27" spans="1:7" ht="18.75" customHeight="1">
      <c r="A27" s="33">
        <f t="shared" si="0"/>
      </c>
      <c r="B27" s="34">
        <f t="shared" si="1"/>
        <v>6</v>
      </c>
      <c r="C27" s="79">
        <f t="shared" si="2"/>
      </c>
      <c r="D27" s="55">
        <f t="shared" si="3"/>
        <v>42790</v>
      </c>
      <c r="E27" s="56">
        <v>24</v>
      </c>
      <c r="F27" s="65"/>
      <c r="G27" s="81"/>
    </row>
    <row r="28" spans="1:7" ht="18.75" customHeight="1">
      <c r="A28" s="33">
        <f t="shared" si="0"/>
      </c>
      <c r="B28" s="34">
        <f t="shared" si="1"/>
        <v>7</v>
      </c>
      <c r="C28" s="79">
        <f t="shared" si="2"/>
      </c>
      <c r="D28" s="55">
        <f t="shared" si="3"/>
        <v>42791</v>
      </c>
      <c r="E28" s="56">
        <v>25</v>
      </c>
      <c r="F28" s="65"/>
      <c r="G28" s="81"/>
    </row>
    <row r="29" spans="1:7" ht="18.75" customHeight="1">
      <c r="A29" s="33">
        <f t="shared" si="0"/>
      </c>
      <c r="B29" s="34">
        <f t="shared" si="1"/>
        <v>1</v>
      </c>
      <c r="C29" s="79">
        <f t="shared" si="2"/>
      </c>
      <c r="D29" s="55">
        <f t="shared" si="3"/>
        <v>42792</v>
      </c>
      <c r="E29" s="56">
        <v>26</v>
      </c>
      <c r="F29" s="65"/>
      <c r="G29" s="81"/>
    </row>
    <row r="30" spans="1:7" ht="18.75" customHeight="1">
      <c r="A30" s="33">
        <f t="shared" si="0"/>
      </c>
      <c r="B30" s="34">
        <f t="shared" si="1"/>
        <v>2</v>
      </c>
      <c r="C30" s="79">
        <f t="shared" si="2"/>
      </c>
      <c r="D30" s="55">
        <f t="shared" si="3"/>
        <v>42793</v>
      </c>
      <c r="E30" s="56">
        <v>27</v>
      </c>
      <c r="F30" s="65"/>
      <c r="G30" s="81"/>
    </row>
    <row r="31" spans="1:7" ht="18.75" customHeight="1">
      <c r="A31" s="33">
        <f t="shared" si="0"/>
      </c>
      <c r="B31" s="34">
        <f t="shared" si="1"/>
        <v>3</v>
      </c>
      <c r="C31" s="79">
        <f t="shared" si="2"/>
      </c>
      <c r="D31" s="61">
        <f t="shared" si="3"/>
        <v>42794</v>
      </c>
      <c r="E31" s="62">
        <v>28</v>
      </c>
      <c r="F31" s="63"/>
      <c r="G31" s="94"/>
    </row>
    <row r="32" spans="1:7" ht="18.75" customHeight="1">
      <c r="A32" s="33">
        <f t="shared" si="0"/>
      </c>
      <c r="B32" s="34">
        <f>IF(E32="","",WEEKDAY(D32))</f>
      </c>
      <c r="C32" s="84">
        <f>IF(DAY(C3)=29,IF(B32=5,INT((D32-ier-prem)/7)+2,""),"")</f>
      </c>
      <c r="D32" s="89">
        <f>IF(DAY(C3)=29,D31+1,"")</f>
      </c>
      <c r="E32" s="90">
        <f>IF(DAY(C3)=29,"29","")</f>
      </c>
      <c r="F32" s="91"/>
      <c r="G32" s="92"/>
    </row>
    <row r="33" spans="4:7" ht="12.75">
      <c r="D33" s="1"/>
      <c r="E33" s="1"/>
      <c r="F33" s="45"/>
      <c r="G33" s="45"/>
    </row>
    <row r="34" spans="4:7" ht="12.75">
      <c r="D34" s="1"/>
      <c r="E34" s="1"/>
      <c r="F34" s="45"/>
      <c r="G34" s="45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</sheetData>
  <sheetProtection/>
  <mergeCells count="2">
    <mergeCell ref="C2:E2"/>
    <mergeCell ref="F2:F3"/>
  </mergeCells>
  <conditionalFormatting sqref="C4:C32">
    <cfRule type="expression" priority="7" dxfId="80" stopIfTrue="1">
      <formula>(B4=1)</formula>
    </cfRule>
  </conditionalFormatting>
  <conditionalFormatting sqref="D4:D17 D32">
    <cfRule type="expression" priority="8" dxfId="2" stopIfTrue="1">
      <formula>OR(B4=1,B4=7)</formula>
    </cfRule>
  </conditionalFormatting>
  <conditionalFormatting sqref="E4:E17 E32">
    <cfRule type="expression" priority="9" dxfId="3" stopIfTrue="1">
      <formula>(A4=1)</formula>
    </cfRule>
    <cfRule type="expression" priority="10" dxfId="2" stopIfTrue="1">
      <formula>OR(B4=1,B4=7)</formula>
    </cfRule>
  </conditionalFormatting>
  <conditionalFormatting sqref="D18:D24">
    <cfRule type="expression" priority="4" dxfId="2" stopIfTrue="1">
      <formula>OR(B18=1,B18=7)</formula>
    </cfRule>
  </conditionalFormatting>
  <conditionalFormatting sqref="E18:E24">
    <cfRule type="expression" priority="5" dxfId="3" stopIfTrue="1">
      <formula>(A18=1)</formula>
    </cfRule>
    <cfRule type="expression" priority="6" dxfId="2" stopIfTrue="1">
      <formula>OR(B18=1,B18=7)</formula>
    </cfRule>
  </conditionalFormatting>
  <conditionalFormatting sqref="D25:D31">
    <cfRule type="expression" priority="1" dxfId="2" stopIfTrue="1">
      <formula>OR(B25=1,B25=7)</formula>
    </cfRule>
  </conditionalFormatting>
  <conditionalFormatting sqref="E25:E31">
    <cfRule type="expression" priority="2" dxfId="3" stopIfTrue="1">
      <formula>(A25=1)</formula>
    </cfRule>
    <cfRule type="expression" priority="3" dxfId="2" stopIfTrue="1">
      <formula>OR(B25=1,B25=7)</formula>
    </cfRule>
  </conditionalFormatting>
  <hyperlinks>
    <hyperlink ref="C2:E2" location="'2016'!A1" display="'2016'!A1"/>
  </hyperlinks>
  <printOptions/>
  <pageMargins left="0.7" right="0.7" top="0.75" bottom="0.75" header="0.3" footer="0.3"/>
  <pageSetup fitToHeight="0" fitToWidth="1"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9"/>
  <sheetViews>
    <sheetView showGridLines="0" zoomScale="150" zoomScaleNormal="150" zoomScalePageLayoutView="0" workbookViewId="0" topLeftCell="A1">
      <selection activeCell="G6" sqref="G6"/>
    </sheetView>
  </sheetViews>
  <sheetFormatPr defaultColWidth="11.421875" defaultRowHeight="12.75"/>
  <cols>
    <col min="1" max="2" width="0.9921875" style="31" customWidth="1"/>
    <col min="3" max="3" width="4.57421875" style="1" customWidth="1"/>
    <col min="4" max="4" width="9.421875" style="0" customWidth="1"/>
    <col min="5" max="5" width="5.7109375" style="0" customWidth="1"/>
    <col min="6" max="6" width="10.421875" style="0" customWidth="1"/>
    <col min="7" max="7" width="118.00390625" style="0" customWidth="1"/>
    <col min="8" max="8" width="34.7109375" style="0" customWidth="1"/>
  </cols>
  <sheetData>
    <row r="1" spans="1:2" s="1" customFormat="1" ht="9.75" customHeight="1" thickBot="1">
      <c r="A1" s="31"/>
      <c r="B1" s="31"/>
    </row>
    <row r="2" spans="1:8" s="1" customFormat="1" ht="19.5" customHeight="1" thickBot="1">
      <c r="A2" s="31"/>
      <c r="B2" s="32">
        <f>MATCH(5,B4:B10)</f>
        <v>2</v>
      </c>
      <c r="C2" s="357" t="s">
        <v>81</v>
      </c>
      <c r="D2" s="358"/>
      <c r="E2" s="359"/>
      <c r="F2" s="362"/>
      <c r="G2" s="51">
        <f>DATE(Année,E3,1)</f>
        <v>42795</v>
      </c>
      <c r="H2" s="48"/>
    </row>
    <row r="3" spans="1:7" s="36" customFormat="1" ht="9" customHeight="1">
      <c r="A3" s="31"/>
      <c r="B3" s="31"/>
      <c r="C3" s="31"/>
      <c r="D3" s="31">
        <f>Année</f>
        <v>2017</v>
      </c>
      <c r="E3" s="35">
        <v>3</v>
      </c>
      <c r="F3" s="361"/>
      <c r="G3" s="37">
        <f>DATE(Année,1,1)</f>
        <v>42736</v>
      </c>
    </row>
    <row r="4" spans="1:7" ht="12.75">
      <c r="A4" s="33">
        <f aca="true" t="shared" si="0" ref="A4:A34">IF(COUNTIF(tjf,D4)&gt;0,1,"")</f>
      </c>
      <c r="B4" s="34">
        <f aca="true" t="shared" si="1" ref="B4:B31">WEEKDAY(D4)</f>
        <v>4</v>
      </c>
      <c r="C4" s="74">
        <f aca="true" t="shared" si="2" ref="C4:C34">IF(B4=5,INT((D4-ier-prem)/7)+2,"")</f>
      </c>
      <c r="D4" s="75">
        <f>G2</f>
        <v>42795</v>
      </c>
      <c r="E4" s="76">
        <v>1</v>
      </c>
      <c r="F4" s="77"/>
      <c r="G4" s="78"/>
    </row>
    <row r="5" spans="1:7" ht="12.75">
      <c r="A5" s="33">
        <f t="shared" si="0"/>
      </c>
      <c r="B5" s="34">
        <f t="shared" si="1"/>
        <v>5</v>
      </c>
      <c r="C5" s="79">
        <f t="shared" si="2"/>
        <v>9</v>
      </c>
      <c r="D5" s="55">
        <f aca="true" t="shared" si="3" ref="D5:D34">D4+1</f>
        <v>42796</v>
      </c>
      <c r="E5" s="56">
        <v>2</v>
      </c>
      <c r="F5" s="69"/>
      <c r="G5" s="81"/>
    </row>
    <row r="6" spans="1:7" ht="12.75">
      <c r="A6" s="33">
        <f t="shared" si="0"/>
      </c>
      <c r="B6" s="34">
        <f t="shared" si="1"/>
        <v>6</v>
      </c>
      <c r="C6" s="79">
        <f t="shared" si="2"/>
      </c>
      <c r="D6" s="162">
        <f t="shared" si="3"/>
        <v>42797</v>
      </c>
      <c r="E6" s="163">
        <v>3</v>
      </c>
      <c r="F6" s="294"/>
      <c r="G6" s="312"/>
    </row>
    <row r="7" spans="1:7" ht="12.75">
      <c r="A7" s="33">
        <f t="shared" si="0"/>
      </c>
      <c r="B7" s="34">
        <f t="shared" si="1"/>
        <v>7</v>
      </c>
      <c r="C7" s="79">
        <f t="shared" si="2"/>
      </c>
      <c r="D7" s="55">
        <f t="shared" si="3"/>
        <v>42798</v>
      </c>
      <c r="E7" s="56">
        <v>4</v>
      </c>
      <c r="F7" s="65"/>
      <c r="G7" s="81"/>
    </row>
    <row r="8" spans="1:7" ht="13.5" thickBot="1">
      <c r="A8" s="33">
        <f t="shared" si="0"/>
      </c>
      <c r="B8" s="34">
        <f t="shared" si="1"/>
        <v>1</v>
      </c>
      <c r="C8" s="79">
        <f t="shared" si="2"/>
      </c>
      <c r="D8" s="61">
        <f t="shared" si="3"/>
        <v>42799</v>
      </c>
      <c r="E8" s="62">
        <v>5</v>
      </c>
      <c r="F8" s="63"/>
      <c r="G8" s="94"/>
    </row>
    <row r="9" spans="1:7" ht="12.75">
      <c r="A9" s="33">
        <f t="shared" si="0"/>
      </c>
      <c r="B9" s="34">
        <f t="shared" si="1"/>
        <v>2</v>
      </c>
      <c r="C9" s="79">
        <f t="shared" si="2"/>
      </c>
      <c r="D9" s="53">
        <f t="shared" si="3"/>
        <v>42800</v>
      </c>
      <c r="E9" s="54">
        <v>6</v>
      </c>
      <c r="F9" s="64"/>
      <c r="G9" s="95"/>
    </row>
    <row r="10" spans="1:7" ht="12.75">
      <c r="A10" s="33">
        <f t="shared" si="0"/>
      </c>
      <c r="B10" s="34">
        <f t="shared" si="1"/>
        <v>3</v>
      </c>
      <c r="C10" s="79">
        <f t="shared" si="2"/>
      </c>
      <c r="D10" s="55">
        <f t="shared" si="3"/>
        <v>42801</v>
      </c>
      <c r="E10" s="56">
        <v>7</v>
      </c>
      <c r="F10" s="65"/>
      <c r="G10" s="81"/>
    </row>
    <row r="11" spans="1:7" ht="12.75">
      <c r="A11" s="33">
        <f t="shared" si="0"/>
      </c>
      <c r="B11" s="34">
        <f t="shared" si="1"/>
        <v>4</v>
      </c>
      <c r="C11" s="79">
        <f t="shared" si="2"/>
      </c>
      <c r="D11" s="55">
        <f t="shared" si="3"/>
        <v>42802</v>
      </c>
      <c r="E11" s="56">
        <v>8</v>
      </c>
      <c r="F11" s="65"/>
      <c r="G11" s="317"/>
    </row>
    <row r="12" spans="1:7" ht="65.25" customHeight="1">
      <c r="A12" s="33">
        <f t="shared" si="0"/>
      </c>
      <c r="B12" s="34">
        <f t="shared" si="1"/>
        <v>5</v>
      </c>
      <c r="C12" s="79">
        <f t="shared" si="2"/>
        <v>10</v>
      </c>
      <c r="D12" s="162">
        <f t="shared" si="3"/>
        <v>42803</v>
      </c>
      <c r="E12" s="163">
        <v>9</v>
      </c>
      <c r="F12" s="296" t="s">
        <v>72</v>
      </c>
      <c r="G12" s="298" t="s">
        <v>74</v>
      </c>
    </row>
    <row r="13" spans="1:7" ht="42" customHeight="1">
      <c r="A13" s="33">
        <f t="shared" si="0"/>
      </c>
      <c r="B13" s="34">
        <f t="shared" si="1"/>
        <v>6</v>
      </c>
      <c r="C13" s="79">
        <f t="shared" si="2"/>
      </c>
      <c r="D13" s="162">
        <f t="shared" si="3"/>
        <v>42804</v>
      </c>
      <c r="E13" s="163">
        <v>10</v>
      </c>
      <c r="F13" s="296" t="s">
        <v>73</v>
      </c>
      <c r="G13" s="299" t="s">
        <v>75</v>
      </c>
    </row>
    <row r="14" spans="1:7" ht="12.75">
      <c r="A14" s="33">
        <f t="shared" si="0"/>
      </c>
      <c r="B14" s="34">
        <f t="shared" si="1"/>
        <v>7</v>
      </c>
      <c r="C14" s="79">
        <f t="shared" si="2"/>
      </c>
      <c r="D14" s="55">
        <f t="shared" si="3"/>
        <v>42805</v>
      </c>
      <c r="E14" s="56">
        <v>11</v>
      </c>
      <c r="F14" s="65"/>
      <c r="G14" s="298"/>
    </row>
    <row r="15" spans="1:7" ht="13.5" thickBot="1">
      <c r="A15" s="33">
        <f t="shared" si="0"/>
      </c>
      <c r="B15" s="34">
        <f t="shared" si="1"/>
        <v>1</v>
      </c>
      <c r="C15" s="79">
        <f t="shared" si="2"/>
      </c>
      <c r="D15" s="266">
        <f t="shared" si="3"/>
        <v>42806</v>
      </c>
      <c r="E15" s="267">
        <v>12</v>
      </c>
      <c r="F15" s="270"/>
      <c r="G15" s="313"/>
    </row>
    <row r="16" spans="1:7" ht="12.75">
      <c r="A16" s="33">
        <f t="shared" si="0"/>
      </c>
      <c r="B16" s="34">
        <f t="shared" si="1"/>
        <v>2</v>
      </c>
      <c r="C16" s="79">
        <f t="shared" si="2"/>
      </c>
      <c r="D16" s="53">
        <f t="shared" si="3"/>
        <v>42807</v>
      </c>
      <c r="E16" s="54">
        <v>13</v>
      </c>
      <c r="F16" s="64"/>
      <c r="G16" s="316"/>
    </row>
    <row r="17" spans="1:7" ht="12.75">
      <c r="A17" s="33">
        <f t="shared" si="0"/>
      </c>
      <c r="B17" s="34">
        <f t="shared" si="1"/>
        <v>3</v>
      </c>
      <c r="C17" s="79">
        <f t="shared" si="2"/>
      </c>
      <c r="D17" s="55">
        <f t="shared" si="3"/>
        <v>42808</v>
      </c>
      <c r="E17" s="56">
        <v>14</v>
      </c>
      <c r="F17" s="65"/>
      <c r="G17" s="81"/>
    </row>
    <row r="18" spans="1:7" ht="12.75">
      <c r="A18" s="33">
        <f t="shared" si="0"/>
      </c>
      <c r="B18" s="34">
        <f t="shared" si="1"/>
        <v>4</v>
      </c>
      <c r="C18" s="79">
        <f t="shared" si="2"/>
      </c>
      <c r="D18" s="55">
        <f t="shared" si="3"/>
        <v>42809</v>
      </c>
      <c r="E18" s="56">
        <v>15</v>
      </c>
      <c r="F18" s="65"/>
      <c r="G18" s="81"/>
    </row>
    <row r="19" spans="1:7" ht="12.75">
      <c r="A19" s="33">
        <f t="shared" si="0"/>
      </c>
      <c r="B19" s="34">
        <f t="shared" si="1"/>
        <v>5</v>
      </c>
      <c r="C19" s="79">
        <f t="shared" si="2"/>
        <v>11</v>
      </c>
      <c r="D19" s="164">
        <f t="shared" si="3"/>
        <v>42810</v>
      </c>
      <c r="E19" s="165">
        <v>16</v>
      </c>
      <c r="F19" s="166" t="s">
        <v>29</v>
      </c>
      <c r="G19" s="81"/>
    </row>
    <row r="20" spans="1:7" ht="12.75">
      <c r="A20" s="33">
        <f t="shared" si="0"/>
      </c>
      <c r="B20" s="34">
        <f t="shared" si="1"/>
        <v>6</v>
      </c>
      <c r="C20" s="79">
        <f t="shared" si="2"/>
      </c>
      <c r="D20" s="55">
        <f t="shared" si="3"/>
        <v>42811</v>
      </c>
      <c r="E20" s="56">
        <v>17</v>
      </c>
      <c r="F20" s="65"/>
      <c r="G20" s="81"/>
    </row>
    <row r="21" spans="1:7" ht="12.75">
      <c r="A21" s="33">
        <f t="shared" si="0"/>
      </c>
      <c r="B21" s="34">
        <f t="shared" si="1"/>
        <v>7</v>
      </c>
      <c r="C21" s="79">
        <f t="shared" si="2"/>
      </c>
      <c r="D21" s="55">
        <f t="shared" si="3"/>
        <v>42812</v>
      </c>
      <c r="E21" s="56">
        <v>18</v>
      </c>
      <c r="F21" s="65"/>
      <c r="G21" s="81"/>
    </row>
    <row r="22" spans="1:7" ht="13.5" thickBot="1">
      <c r="A22" s="33">
        <f t="shared" si="0"/>
      </c>
      <c r="B22" s="34">
        <f t="shared" si="1"/>
        <v>1</v>
      </c>
      <c r="C22" s="79">
        <f t="shared" si="2"/>
      </c>
      <c r="D22" s="266">
        <f t="shared" si="3"/>
        <v>42813</v>
      </c>
      <c r="E22" s="267">
        <v>19</v>
      </c>
      <c r="F22" s="270"/>
      <c r="G22" s="269"/>
    </row>
    <row r="23" spans="1:7" ht="12.75">
      <c r="A23" s="33">
        <f t="shared" si="0"/>
      </c>
      <c r="B23" s="34">
        <f t="shared" si="1"/>
        <v>2</v>
      </c>
      <c r="C23" s="79">
        <f t="shared" si="2"/>
      </c>
      <c r="D23" s="53">
        <f t="shared" si="3"/>
        <v>42814</v>
      </c>
      <c r="E23" s="54">
        <v>20</v>
      </c>
      <c r="F23" s="64"/>
      <c r="G23" s="95"/>
    </row>
    <row r="24" spans="1:7" ht="12.75">
      <c r="A24" s="33">
        <f t="shared" si="0"/>
      </c>
      <c r="B24" s="34">
        <f t="shared" si="1"/>
        <v>3</v>
      </c>
      <c r="C24" s="79">
        <f t="shared" si="2"/>
      </c>
      <c r="D24" s="55">
        <f t="shared" si="3"/>
        <v>42815</v>
      </c>
      <c r="E24" s="56">
        <v>21</v>
      </c>
      <c r="F24" s="294"/>
      <c r="G24" s="312"/>
    </row>
    <row r="25" spans="1:7" ht="12.75">
      <c r="A25" s="33">
        <f t="shared" si="0"/>
      </c>
      <c r="B25" s="34">
        <f t="shared" si="1"/>
        <v>4</v>
      </c>
      <c r="C25" s="79">
        <f t="shared" si="2"/>
      </c>
      <c r="D25" s="55">
        <f t="shared" si="3"/>
        <v>42816</v>
      </c>
      <c r="E25" s="56">
        <v>22</v>
      </c>
      <c r="F25" s="65"/>
      <c r="G25" s="81"/>
    </row>
    <row r="26" spans="1:7" ht="12.75">
      <c r="A26" s="33">
        <f t="shared" si="0"/>
      </c>
      <c r="B26" s="34">
        <f t="shared" si="1"/>
        <v>5</v>
      </c>
      <c r="C26" s="79">
        <f t="shared" si="2"/>
        <v>12</v>
      </c>
      <c r="D26" s="55">
        <f t="shared" si="3"/>
        <v>42817</v>
      </c>
      <c r="E26" s="56">
        <v>23</v>
      </c>
      <c r="F26" s="65"/>
      <c r="G26" s="81"/>
    </row>
    <row r="27" spans="1:7" ht="12.75">
      <c r="A27" s="33">
        <f t="shared" si="0"/>
      </c>
      <c r="B27" s="34">
        <f t="shared" si="1"/>
        <v>6</v>
      </c>
      <c r="C27" s="79">
        <f t="shared" si="2"/>
      </c>
      <c r="D27" s="55">
        <f t="shared" si="3"/>
        <v>42818</v>
      </c>
      <c r="E27" s="56">
        <v>24</v>
      </c>
      <c r="F27" s="69"/>
      <c r="G27" s="81"/>
    </row>
    <row r="28" spans="1:7" ht="12.75">
      <c r="A28" s="33">
        <f t="shared" si="0"/>
      </c>
      <c r="B28" s="34">
        <f t="shared" si="1"/>
        <v>7</v>
      </c>
      <c r="C28" s="79">
        <f t="shared" si="2"/>
      </c>
      <c r="D28" s="55">
        <f t="shared" si="3"/>
        <v>42819</v>
      </c>
      <c r="E28" s="56">
        <v>25</v>
      </c>
      <c r="F28" s="69"/>
      <c r="G28" s="81"/>
    </row>
    <row r="29" spans="1:7" ht="13.5" thickBot="1">
      <c r="A29" s="33">
        <f t="shared" si="0"/>
      </c>
      <c r="B29" s="34">
        <f t="shared" si="1"/>
        <v>1</v>
      </c>
      <c r="C29" s="79">
        <f t="shared" si="2"/>
      </c>
      <c r="D29" s="266">
        <f t="shared" si="3"/>
        <v>42820</v>
      </c>
      <c r="E29" s="267">
        <v>26</v>
      </c>
      <c r="F29" s="268"/>
      <c r="G29" s="269"/>
    </row>
    <row r="30" spans="1:7" ht="12.75">
      <c r="A30" s="33">
        <f t="shared" si="0"/>
      </c>
      <c r="B30" s="34">
        <f t="shared" si="1"/>
        <v>2</v>
      </c>
      <c r="C30" s="79">
        <f t="shared" si="2"/>
      </c>
      <c r="D30" s="53">
        <f t="shared" si="3"/>
        <v>42821</v>
      </c>
      <c r="E30" s="54">
        <v>27</v>
      </c>
      <c r="F30" s="68"/>
      <c r="G30" s="95"/>
    </row>
    <row r="31" spans="1:7" ht="12.75">
      <c r="A31" s="33">
        <f t="shared" si="0"/>
      </c>
      <c r="B31" s="34">
        <f t="shared" si="1"/>
        <v>3</v>
      </c>
      <c r="C31" s="79">
        <f t="shared" si="2"/>
      </c>
      <c r="D31" s="55">
        <f t="shared" si="3"/>
        <v>42822</v>
      </c>
      <c r="E31" s="56">
        <v>28</v>
      </c>
      <c r="F31" s="69"/>
      <c r="G31" s="81"/>
    </row>
    <row r="32" spans="1:7" ht="12.75">
      <c r="A32" s="33">
        <f t="shared" si="0"/>
      </c>
      <c r="B32" s="34">
        <f>IF(E32="","",WEEKDAY(D32))</f>
        <v>4</v>
      </c>
      <c r="C32" s="79">
        <f t="shared" si="2"/>
      </c>
      <c r="D32" s="55">
        <f t="shared" si="3"/>
        <v>42823</v>
      </c>
      <c r="E32" s="56">
        <v>29</v>
      </c>
      <c r="F32" s="69"/>
      <c r="G32" s="81"/>
    </row>
    <row r="33" spans="1:7" ht="12.75">
      <c r="A33" s="33">
        <f t="shared" si="0"/>
      </c>
      <c r="B33" s="34">
        <f>IF(E33="","",WEEKDAY(D33))</f>
        <v>5</v>
      </c>
      <c r="C33" s="79">
        <f t="shared" si="2"/>
        <v>13</v>
      </c>
      <c r="D33" s="55">
        <f t="shared" si="3"/>
        <v>42824</v>
      </c>
      <c r="E33" s="56">
        <v>30</v>
      </c>
      <c r="F33" s="69"/>
      <c r="G33" s="81"/>
    </row>
    <row r="34" spans="1:7" ht="13.5" thickBot="1">
      <c r="A34" s="33">
        <f t="shared" si="0"/>
      </c>
      <c r="B34" s="34">
        <f>IF(E34="","",WEEKDAY(D34))</f>
        <v>6</v>
      </c>
      <c r="C34" s="84">
        <f t="shared" si="2"/>
      </c>
      <c r="D34" s="266">
        <f t="shared" si="3"/>
        <v>42825</v>
      </c>
      <c r="E34" s="267">
        <v>31</v>
      </c>
      <c r="F34" s="268"/>
      <c r="G34" s="269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</sheetData>
  <sheetProtection/>
  <mergeCells count="2">
    <mergeCell ref="C2:E2"/>
    <mergeCell ref="F2:F3"/>
  </mergeCells>
  <conditionalFormatting sqref="C4:C34">
    <cfRule type="expression" priority="1" dxfId="80" stopIfTrue="1">
      <formula>(B4=1)</formula>
    </cfRule>
  </conditionalFormatting>
  <conditionalFormatting sqref="D4:D34">
    <cfRule type="expression" priority="2" dxfId="2" stopIfTrue="1">
      <formula>OR(B4=1,B4=7)</formula>
    </cfRule>
  </conditionalFormatting>
  <conditionalFormatting sqref="E4:E34">
    <cfRule type="expression" priority="3" dxfId="3" stopIfTrue="1">
      <formula>(A4=1)</formula>
    </cfRule>
    <cfRule type="expression" priority="4" dxfId="2" stopIfTrue="1">
      <formula>OR(B4=1,B4=7)</formula>
    </cfRule>
  </conditionalFormatting>
  <hyperlinks>
    <hyperlink ref="C2:E2" location="'2016'!A1" display="'2016'!A1"/>
  </hyperlinks>
  <printOptions/>
  <pageMargins left="0.7" right="0.7" top="0.75" bottom="0.75" header="0.3" footer="0.3"/>
  <pageSetup fitToHeight="0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8"/>
  <sheetViews>
    <sheetView showGridLines="0" zoomScale="120" zoomScaleNormal="120" zoomScaleSheetLayoutView="100" zoomScalePageLayoutView="0" workbookViewId="0" topLeftCell="E15">
      <selection activeCell="G24" sqref="G24"/>
    </sheetView>
  </sheetViews>
  <sheetFormatPr defaultColWidth="11.421875" defaultRowHeight="12.75"/>
  <cols>
    <col min="1" max="2" width="0.9921875" style="31" customWidth="1"/>
    <col min="3" max="3" width="4.57421875" style="1" customWidth="1"/>
    <col min="4" max="4" width="9.421875" style="0" customWidth="1"/>
    <col min="5" max="5" width="5.7109375" style="0" customWidth="1"/>
    <col min="7" max="7" width="118.00390625" style="0" customWidth="1"/>
    <col min="8" max="8" width="34.7109375" style="0" customWidth="1"/>
  </cols>
  <sheetData>
    <row r="1" spans="1:2" s="1" customFormat="1" ht="9.75" customHeight="1" thickBot="1">
      <c r="A1" s="31"/>
      <c r="B1" s="31"/>
    </row>
    <row r="2" spans="1:8" s="1" customFormat="1" ht="19.5" customHeight="1" thickBot="1">
      <c r="A2" s="31"/>
      <c r="B2" s="32">
        <f>MATCH(5,B4:B10)</f>
        <v>6</v>
      </c>
      <c r="C2" s="357" t="s">
        <v>81</v>
      </c>
      <c r="D2" s="358"/>
      <c r="E2" s="359"/>
      <c r="F2" s="362"/>
      <c r="G2" s="51">
        <f>DATE(Année,E3,1)</f>
        <v>42826</v>
      </c>
      <c r="H2" s="48"/>
    </row>
    <row r="3" spans="1:7" s="36" customFormat="1" ht="9" customHeight="1">
      <c r="A3" s="31"/>
      <c r="B3" s="31"/>
      <c r="C3" s="31"/>
      <c r="D3" s="31">
        <f>Année</f>
        <v>2017</v>
      </c>
      <c r="E3" s="35">
        <v>4</v>
      </c>
      <c r="F3" s="361"/>
      <c r="G3" s="37">
        <f>DATE(Année,1,1)</f>
        <v>42736</v>
      </c>
    </row>
    <row r="4" spans="1:7" ht="12.75">
      <c r="A4" s="33">
        <f aca="true" t="shared" si="0" ref="A4:A33">IF(COUNTIF(tjf,D4)&gt;0,1,"")</f>
      </c>
      <c r="B4" s="34">
        <f aca="true" t="shared" si="1" ref="B4:B31">WEEKDAY(D4)</f>
        <v>7</v>
      </c>
      <c r="C4" s="74">
        <f aca="true" t="shared" si="2" ref="C4:C33">IF(B4=5,INT((D4-ier-prem)/7)+2,"")</f>
      </c>
      <c r="D4" s="75">
        <f>G2</f>
        <v>42826</v>
      </c>
      <c r="E4" s="76">
        <v>1</v>
      </c>
      <c r="F4" s="77"/>
      <c r="G4" s="78"/>
    </row>
    <row r="5" spans="1:7" ht="13.5" thickBot="1">
      <c r="A5" s="33">
        <f t="shared" si="0"/>
      </c>
      <c r="B5" s="34">
        <f t="shared" si="1"/>
        <v>1</v>
      </c>
      <c r="C5" s="79">
        <f t="shared" si="2"/>
      </c>
      <c r="D5" s="266">
        <f aca="true" t="shared" si="3" ref="D5:D33">D4+1</f>
        <v>42827</v>
      </c>
      <c r="E5" s="267">
        <v>2</v>
      </c>
      <c r="F5" s="268"/>
      <c r="G5" s="269"/>
    </row>
    <row r="6" spans="1:7" ht="12.75">
      <c r="A6" s="33">
        <f t="shared" si="0"/>
      </c>
      <c r="B6" s="34">
        <f t="shared" si="1"/>
        <v>2</v>
      </c>
      <c r="C6" s="79">
        <f t="shared" si="2"/>
      </c>
      <c r="D6" s="53">
        <f t="shared" si="3"/>
        <v>42828</v>
      </c>
      <c r="E6" s="54">
        <v>3</v>
      </c>
      <c r="F6" s="64"/>
      <c r="G6" s="95"/>
    </row>
    <row r="7" spans="1:7" ht="12.75">
      <c r="A7" s="33">
        <f t="shared" si="0"/>
      </c>
      <c r="B7" s="34">
        <f t="shared" si="1"/>
        <v>3</v>
      </c>
      <c r="C7" s="79">
        <f t="shared" si="2"/>
      </c>
      <c r="D7" s="55">
        <f t="shared" si="3"/>
        <v>42829</v>
      </c>
      <c r="E7" s="56">
        <v>4</v>
      </c>
      <c r="F7" s="65"/>
      <c r="G7" s="81"/>
    </row>
    <row r="8" spans="1:7" ht="12.75">
      <c r="A8" s="33">
        <f t="shared" si="0"/>
      </c>
      <c r="B8" s="34">
        <f t="shared" si="1"/>
        <v>4</v>
      </c>
      <c r="C8" s="79">
        <f t="shared" si="2"/>
      </c>
      <c r="D8" s="55">
        <f t="shared" si="3"/>
        <v>42830</v>
      </c>
      <c r="E8" s="56">
        <v>5</v>
      </c>
      <c r="F8" s="65"/>
      <c r="G8" s="81"/>
    </row>
    <row r="9" spans="1:7" ht="12.75">
      <c r="A9" s="33">
        <f t="shared" si="0"/>
      </c>
      <c r="B9" s="34">
        <f t="shared" si="1"/>
        <v>5</v>
      </c>
      <c r="C9" s="79">
        <f t="shared" si="2"/>
        <v>14</v>
      </c>
      <c r="D9" s="55">
        <f t="shared" si="3"/>
        <v>42831</v>
      </c>
      <c r="E9" s="56">
        <v>6</v>
      </c>
      <c r="F9" s="65"/>
      <c r="G9" s="81"/>
    </row>
    <row r="10" spans="1:7" ht="12.75">
      <c r="A10" s="33">
        <f t="shared" si="0"/>
      </c>
      <c r="B10" s="34">
        <f t="shared" si="1"/>
        <v>6</v>
      </c>
      <c r="C10" s="79">
        <f t="shared" si="2"/>
      </c>
      <c r="D10" s="55">
        <f t="shared" si="3"/>
        <v>42832</v>
      </c>
      <c r="E10" s="56">
        <v>7</v>
      </c>
      <c r="F10" s="65"/>
      <c r="G10" s="81"/>
    </row>
    <row r="11" spans="1:7" ht="12.75">
      <c r="A11" s="33">
        <f t="shared" si="0"/>
      </c>
      <c r="B11" s="34">
        <f t="shared" si="1"/>
        <v>7</v>
      </c>
      <c r="C11" s="79">
        <f t="shared" si="2"/>
      </c>
      <c r="D11" s="55">
        <f t="shared" si="3"/>
        <v>42833</v>
      </c>
      <c r="E11" s="56">
        <v>8</v>
      </c>
      <c r="F11" s="65"/>
      <c r="G11" s="317"/>
    </row>
    <row r="12" spans="1:7" ht="13.5" thickBot="1">
      <c r="A12" s="33">
        <f t="shared" si="0"/>
      </c>
      <c r="B12" s="34">
        <f t="shared" si="1"/>
        <v>1</v>
      </c>
      <c r="C12" s="79">
        <f t="shared" si="2"/>
      </c>
      <c r="D12" s="266">
        <f t="shared" si="3"/>
        <v>42834</v>
      </c>
      <c r="E12" s="267">
        <v>9</v>
      </c>
      <c r="F12" s="270"/>
      <c r="G12" s="269"/>
    </row>
    <row r="13" spans="1:7" ht="14.25">
      <c r="A13" s="33">
        <f t="shared" si="0"/>
      </c>
      <c r="B13" s="34">
        <f t="shared" si="1"/>
        <v>2</v>
      </c>
      <c r="C13" s="79">
        <f t="shared" si="2"/>
      </c>
      <c r="D13" s="53">
        <f t="shared" si="3"/>
        <v>42835</v>
      </c>
      <c r="E13" s="54">
        <v>10</v>
      </c>
      <c r="F13" s="64"/>
      <c r="G13" s="322"/>
    </row>
    <row r="14" spans="1:7" ht="12.75">
      <c r="A14" s="33">
        <f t="shared" si="0"/>
      </c>
      <c r="B14" s="34">
        <f t="shared" si="1"/>
        <v>3</v>
      </c>
      <c r="C14" s="79">
        <f t="shared" si="2"/>
      </c>
      <c r="D14" s="55">
        <f t="shared" si="3"/>
        <v>42836</v>
      </c>
      <c r="E14" s="56">
        <v>11</v>
      </c>
      <c r="F14" s="65"/>
      <c r="G14" s="298"/>
    </row>
    <row r="15" spans="1:7" ht="12.75">
      <c r="A15" s="33">
        <f t="shared" si="0"/>
      </c>
      <c r="B15" s="34">
        <f t="shared" si="1"/>
        <v>4</v>
      </c>
      <c r="C15" s="79">
        <f t="shared" si="2"/>
      </c>
      <c r="D15" s="55">
        <f t="shared" si="3"/>
        <v>42837</v>
      </c>
      <c r="E15" s="56">
        <v>12</v>
      </c>
      <c r="F15" s="65"/>
      <c r="G15" s="298"/>
    </row>
    <row r="16" spans="1:7" ht="112.5" customHeight="1">
      <c r="A16" s="33">
        <f t="shared" si="0"/>
      </c>
      <c r="B16" s="34">
        <f t="shared" si="1"/>
        <v>5</v>
      </c>
      <c r="C16" s="79">
        <f t="shared" si="2"/>
        <v>15</v>
      </c>
      <c r="D16" s="162">
        <f t="shared" si="3"/>
        <v>42838</v>
      </c>
      <c r="E16" s="163">
        <v>13</v>
      </c>
      <c r="F16" s="297" t="s">
        <v>64</v>
      </c>
      <c r="G16" s="328" t="s">
        <v>95</v>
      </c>
    </row>
    <row r="17" spans="1:7" ht="36.75" customHeight="1">
      <c r="A17" s="33">
        <f t="shared" si="0"/>
      </c>
      <c r="B17" s="34">
        <f t="shared" si="1"/>
        <v>6</v>
      </c>
      <c r="C17" s="79">
        <f t="shared" si="2"/>
      </c>
      <c r="D17" s="162">
        <f t="shared" si="3"/>
        <v>42839</v>
      </c>
      <c r="E17" s="163">
        <v>14</v>
      </c>
      <c r="F17" s="296" t="s">
        <v>73</v>
      </c>
      <c r="G17" s="298" t="s">
        <v>94</v>
      </c>
    </row>
    <row r="18" spans="1:7" ht="12.75">
      <c r="A18" s="33">
        <f t="shared" si="0"/>
      </c>
      <c r="B18" s="34">
        <f t="shared" si="1"/>
        <v>7</v>
      </c>
      <c r="C18" s="79">
        <f t="shared" si="2"/>
      </c>
      <c r="D18" s="55">
        <f t="shared" si="3"/>
        <v>42840</v>
      </c>
      <c r="E18" s="56">
        <v>15</v>
      </c>
      <c r="F18" s="65"/>
      <c r="G18" s="81"/>
    </row>
    <row r="19" spans="1:7" ht="13.5" thickBot="1">
      <c r="A19" s="33">
        <f t="shared" si="0"/>
        <v>1</v>
      </c>
      <c r="B19" s="34">
        <f t="shared" si="1"/>
        <v>1</v>
      </c>
      <c r="C19" s="79">
        <f t="shared" si="2"/>
      </c>
      <c r="D19" s="266">
        <f t="shared" si="3"/>
        <v>42841</v>
      </c>
      <c r="E19" s="267">
        <v>16</v>
      </c>
      <c r="F19" s="270"/>
      <c r="G19" s="269"/>
    </row>
    <row r="20" spans="1:7" ht="12.75">
      <c r="A20" s="33">
        <f t="shared" si="0"/>
        <v>1</v>
      </c>
      <c r="B20" s="34">
        <f t="shared" si="1"/>
        <v>2</v>
      </c>
      <c r="C20" s="79">
        <f t="shared" si="2"/>
      </c>
      <c r="D20" s="53">
        <f t="shared" si="3"/>
        <v>42842</v>
      </c>
      <c r="E20" s="54">
        <v>17</v>
      </c>
      <c r="F20" s="64"/>
      <c r="G20" s="95"/>
    </row>
    <row r="21" spans="1:7" ht="12.75">
      <c r="A21" s="33">
        <f t="shared" si="0"/>
      </c>
      <c r="B21" s="34">
        <f t="shared" si="1"/>
        <v>3</v>
      </c>
      <c r="C21" s="79">
        <f t="shared" si="2"/>
      </c>
      <c r="D21" s="55">
        <f t="shared" si="3"/>
        <v>42843</v>
      </c>
      <c r="E21" s="56">
        <v>18</v>
      </c>
      <c r="F21" s="65"/>
      <c r="G21" s="81"/>
    </row>
    <row r="22" spans="1:7" ht="12.75">
      <c r="A22" s="33">
        <f t="shared" si="0"/>
      </c>
      <c r="B22" s="34">
        <f t="shared" si="1"/>
        <v>4</v>
      </c>
      <c r="C22" s="79">
        <f t="shared" si="2"/>
      </c>
      <c r="D22" s="55">
        <f t="shared" si="3"/>
        <v>42844</v>
      </c>
      <c r="E22" s="56">
        <v>19</v>
      </c>
      <c r="F22" s="65"/>
      <c r="G22" s="81"/>
    </row>
    <row r="23" spans="1:7" ht="12.75">
      <c r="A23" s="33">
        <f t="shared" si="0"/>
      </c>
      <c r="B23" s="34">
        <f t="shared" si="1"/>
        <v>5</v>
      </c>
      <c r="C23" s="79">
        <f t="shared" si="2"/>
        <v>16</v>
      </c>
      <c r="D23" s="55">
        <f t="shared" si="3"/>
        <v>42845</v>
      </c>
      <c r="E23" s="56">
        <v>20</v>
      </c>
      <c r="F23" s="65"/>
      <c r="G23" s="81"/>
    </row>
    <row r="24" spans="1:7" ht="12.75">
      <c r="A24" s="33">
        <f t="shared" si="0"/>
      </c>
      <c r="B24" s="34">
        <f t="shared" si="1"/>
        <v>6</v>
      </c>
      <c r="C24" s="79">
        <f t="shared" si="2"/>
      </c>
      <c r="D24" s="55">
        <f t="shared" si="3"/>
        <v>42846</v>
      </c>
      <c r="E24" s="56">
        <v>21</v>
      </c>
      <c r="F24" s="65"/>
      <c r="G24" s="81"/>
    </row>
    <row r="25" spans="1:7" ht="12.75">
      <c r="A25" s="33">
        <f t="shared" si="0"/>
      </c>
      <c r="B25" s="34">
        <f t="shared" si="1"/>
        <v>7</v>
      </c>
      <c r="C25" s="79">
        <f t="shared" si="2"/>
      </c>
      <c r="D25" s="55">
        <f t="shared" si="3"/>
        <v>42847</v>
      </c>
      <c r="E25" s="56">
        <v>22</v>
      </c>
      <c r="F25" s="65"/>
      <c r="G25" s="81"/>
    </row>
    <row r="26" spans="1:7" ht="13.5" thickBot="1">
      <c r="A26" s="33">
        <f t="shared" si="0"/>
      </c>
      <c r="B26" s="34">
        <f t="shared" si="1"/>
        <v>1</v>
      </c>
      <c r="C26" s="79">
        <f t="shared" si="2"/>
      </c>
      <c r="D26" s="266">
        <f t="shared" si="3"/>
        <v>42848</v>
      </c>
      <c r="E26" s="267">
        <v>23</v>
      </c>
      <c r="F26" s="270"/>
      <c r="G26" s="269"/>
    </row>
    <row r="27" spans="1:7" ht="12.75">
      <c r="A27" s="33">
        <f t="shared" si="0"/>
      </c>
      <c r="B27" s="34">
        <f t="shared" si="1"/>
        <v>2</v>
      </c>
      <c r="C27" s="79">
        <f t="shared" si="2"/>
      </c>
      <c r="D27" s="53">
        <f t="shared" si="3"/>
        <v>42849</v>
      </c>
      <c r="E27" s="54">
        <v>24</v>
      </c>
      <c r="F27" s="64"/>
      <c r="G27" s="95"/>
    </row>
    <row r="28" spans="1:7" ht="53.25" customHeight="1">
      <c r="A28" s="33">
        <f t="shared" si="0"/>
      </c>
      <c r="B28" s="34">
        <f t="shared" si="1"/>
        <v>3</v>
      </c>
      <c r="C28" s="79">
        <f t="shared" si="2"/>
      </c>
      <c r="D28" s="162">
        <f t="shared" si="3"/>
        <v>42850</v>
      </c>
      <c r="E28" s="163">
        <v>25</v>
      </c>
      <c r="F28" s="296" t="s">
        <v>70</v>
      </c>
      <c r="G28" s="298" t="s">
        <v>99</v>
      </c>
    </row>
    <row r="29" spans="1:7" ht="12.75">
      <c r="A29" s="33">
        <f t="shared" si="0"/>
      </c>
      <c r="B29" s="34">
        <f t="shared" si="1"/>
        <v>4</v>
      </c>
      <c r="C29" s="79">
        <f t="shared" si="2"/>
      </c>
      <c r="D29" s="55">
        <f t="shared" si="3"/>
        <v>42851</v>
      </c>
      <c r="E29" s="56">
        <v>26</v>
      </c>
      <c r="F29" s="65"/>
      <c r="G29" s="81"/>
    </row>
    <row r="30" spans="1:7" ht="12.75">
      <c r="A30" s="33">
        <f t="shared" si="0"/>
      </c>
      <c r="B30" s="34">
        <f t="shared" si="1"/>
        <v>5</v>
      </c>
      <c r="C30" s="79">
        <f t="shared" si="2"/>
        <v>17</v>
      </c>
      <c r="D30" s="55">
        <f t="shared" si="3"/>
        <v>42852</v>
      </c>
      <c r="E30" s="56">
        <v>27</v>
      </c>
      <c r="F30" s="65"/>
      <c r="G30" s="81"/>
    </row>
    <row r="31" spans="1:7" ht="12.75">
      <c r="A31" s="33">
        <f t="shared" si="0"/>
      </c>
      <c r="B31" s="34">
        <f t="shared" si="1"/>
        <v>6</v>
      </c>
      <c r="C31" s="79">
        <f t="shared" si="2"/>
      </c>
      <c r="D31" s="55">
        <f t="shared" si="3"/>
        <v>42853</v>
      </c>
      <c r="E31" s="56">
        <v>28</v>
      </c>
      <c r="F31" s="65"/>
      <c r="G31" s="81"/>
    </row>
    <row r="32" spans="1:7" ht="12.75">
      <c r="A32" s="33">
        <f t="shared" si="0"/>
      </c>
      <c r="B32" s="34">
        <f>IF(E32="","",WEEKDAY(D32))</f>
        <v>7</v>
      </c>
      <c r="C32" s="79">
        <f t="shared" si="2"/>
      </c>
      <c r="D32" s="55">
        <f t="shared" si="3"/>
        <v>42854</v>
      </c>
      <c r="E32" s="56">
        <v>29</v>
      </c>
      <c r="F32" s="65"/>
      <c r="G32" s="81"/>
    </row>
    <row r="33" spans="1:7" ht="13.5" thickBot="1">
      <c r="A33" s="33">
        <f t="shared" si="0"/>
      </c>
      <c r="B33" s="34">
        <f>IF(E33="","",WEEKDAY(D33))</f>
        <v>1</v>
      </c>
      <c r="C33" s="84">
        <f t="shared" si="2"/>
      </c>
      <c r="D33" s="266">
        <f t="shared" si="3"/>
        <v>42855</v>
      </c>
      <c r="E33" s="267">
        <v>30</v>
      </c>
      <c r="F33" s="270"/>
      <c r="G33" s="269"/>
    </row>
    <row r="34" spans="4:7" ht="12.75">
      <c r="D34" s="1"/>
      <c r="E34" s="1"/>
      <c r="F34" s="45"/>
      <c r="G34" s="45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</sheetData>
  <sheetProtection/>
  <mergeCells count="2">
    <mergeCell ref="C2:E2"/>
    <mergeCell ref="F2:F3"/>
  </mergeCells>
  <conditionalFormatting sqref="C4:C33">
    <cfRule type="expression" priority="7" dxfId="80" stopIfTrue="1">
      <formula>(B4=1)</formula>
    </cfRule>
  </conditionalFormatting>
  <conditionalFormatting sqref="D4:D20">
    <cfRule type="expression" priority="8" dxfId="2" stopIfTrue="1">
      <formula>OR(B4=1,B4=7)</formula>
    </cfRule>
  </conditionalFormatting>
  <conditionalFormatting sqref="E4:E20">
    <cfRule type="expression" priority="9" dxfId="3" stopIfTrue="1">
      <formula>(A4=1)</formula>
    </cfRule>
    <cfRule type="expression" priority="10" dxfId="2" stopIfTrue="1">
      <formula>OR(B4=1,B4=7)</formula>
    </cfRule>
  </conditionalFormatting>
  <conditionalFormatting sqref="D21:D27">
    <cfRule type="expression" priority="4" dxfId="2" stopIfTrue="1">
      <formula>OR(B21=1,B21=7)</formula>
    </cfRule>
  </conditionalFormatting>
  <conditionalFormatting sqref="E21:E27">
    <cfRule type="expression" priority="5" dxfId="3" stopIfTrue="1">
      <formula>(A21=1)</formula>
    </cfRule>
    <cfRule type="expression" priority="6" dxfId="2" stopIfTrue="1">
      <formula>OR(B21=1,B21=7)</formula>
    </cfRule>
  </conditionalFormatting>
  <conditionalFormatting sqref="D28:D33">
    <cfRule type="expression" priority="1" dxfId="2" stopIfTrue="1">
      <formula>OR(B28=1,B28=7)</formula>
    </cfRule>
  </conditionalFormatting>
  <conditionalFormatting sqref="E28:E33">
    <cfRule type="expression" priority="2" dxfId="3" stopIfTrue="1">
      <formula>(A28=1)</formula>
    </cfRule>
    <cfRule type="expression" priority="3" dxfId="2" stopIfTrue="1">
      <formula>OR(B28=1,B28=7)</formula>
    </cfRule>
  </conditionalFormatting>
  <hyperlinks>
    <hyperlink ref="C2:E2" location="'2016'!A1" display="'2016'!A1"/>
  </hyperlinks>
  <printOptions/>
  <pageMargins left="0.7" right="0.7" top="0.75" bottom="0.75" header="0.3" footer="0.3"/>
  <pageSetup fitToHeight="0" fitToWidth="1"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9"/>
  <sheetViews>
    <sheetView showGridLines="0" zoomScale="120" zoomScaleNormal="120" zoomScalePageLayoutView="0" workbookViewId="0" topLeftCell="A10">
      <selection activeCell="G18" sqref="G18"/>
    </sheetView>
  </sheetViews>
  <sheetFormatPr defaultColWidth="11.421875" defaultRowHeight="12.75"/>
  <cols>
    <col min="1" max="2" width="0.9921875" style="31" customWidth="1"/>
    <col min="3" max="3" width="4.57421875" style="1" customWidth="1"/>
    <col min="4" max="4" width="9.421875" style="0" customWidth="1"/>
    <col min="5" max="5" width="5.7109375" style="0" customWidth="1"/>
    <col min="6" max="6" width="11.8515625" style="0" customWidth="1"/>
    <col min="7" max="7" width="101.28125" style="0" customWidth="1"/>
    <col min="8" max="8" width="34.7109375" style="0" customWidth="1"/>
  </cols>
  <sheetData>
    <row r="1" spans="1:2" s="1" customFormat="1" ht="9.75" customHeight="1" thickBot="1">
      <c r="A1" s="31"/>
      <c r="B1" s="31"/>
    </row>
    <row r="2" spans="1:8" s="1" customFormat="1" ht="19.5" customHeight="1" thickBot="1">
      <c r="A2" s="31"/>
      <c r="B2" s="32">
        <f>MATCH(5,B4:B10)</f>
        <v>4</v>
      </c>
      <c r="C2" s="357" t="s">
        <v>81</v>
      </c>
      <c r="D2" s="358"/>
      <c r="E2" s="359"/>
      <c r="F2" s="362"/>
      <c r="G2" s="51">
        <f>DATE(Année,E3,1)</f>
        <v>42856</v>
      </c>
      <c r="H2" s="48"/>
    </row>
    <row r="3" spans="1:7" s="36" customFormat="1" ht="9" customHeight="1">
      <c r="A3" s="31"/>
      <c r="B3" s="31"/>
      <c r="C3" s="31"/>
      <c r="D3" s="31">
        <f>Année</f>
        <v>2017</v>
      </c>
      <c r="E3" s="35">
        <v>5</v>
      </c>
      <c r="F3" s="361"/>
      <c r="G3" s="37">
        <f>DATE(Année,1,1)</f>
        <v>42736</v>
      </c>
    </row>
    <row r="4" spans="1:7" ht="13.5" thickBot="1">
      <c r="A4" s="33">
        <f aca="true" t="shared" si="0" ref="A4:A34">IF(COUNTIF(tjf,D4)&gt;0,1,"")</f>
        <v>1</v>
      </c>
      <c r="B4" s="34">
        <f aca="true" t="shared" si="1" ref="B4:B31">WEEKDAY(D4)</f>
        <v>2</v>
      </c>
      <c r="C4" s="74">
        <f aca="true" t="shared" si="2" ref="C4:C34">IF(B4=5,INT((D4-ier-prem)/7)+2,"")</f>
      </c>
      <c r="D4" s="223">
        <f>G2</f>
        <v>42856</v>
      </c>
      <c r="E4" s="224">
        <v>1</v>
      </c>
      <c r="F4" s="273"/>
      <c r="G4" s="226"/>
    </row>
    <row r="5" spans="1:7" ht="12.75">
      <c r="A5" s="33">
        <f t="shared" si="0"/>
      </c>
      <c r="B5" s="34">
        <f t="shared" si="1"/>
        <v>3</v>
      </c>
      <c r="C5" s="79">
        <f t="shared" si="2"/>
      </c>
      <c r="D5" s="53">
        <f aca="true" t="shared" si="3" ref="D5:D34">D4+1</f>
        <v>42857</v>
      </c>
      <c r="E5" s="54">
        <v>2</v>
      </c>
      <c r="F5" s="68"/>
      <c r="G5" s="95"/>
    </row>
    <row r="6" spans="1:7" ht="12.75">
      <c r="A6" s="33">
        <f t="shared" si="0"/>
      </c>
      <c r="B6" s="34">
        <f t="shared" si="1"/>
        <v>4</v>
      </c>
      <c r="C6" s="79">
        <f t="shared" si="2"/>
      </c>
      <c r="D6" s="308">
        <f t="shared" si="3"/>
        <v>42858</v>
      </c>
      <c r="E6" s="309">
        <v>3</v>
      </c>
      <c r="F6" s="310" t="s">
        <v>69</v>
      </c>
      <c r="G6" s="81" t="s">
        <v>68</v>
      </c>
    </row>
    <row r="7" spans="1:7" ht="12.75">
      <c r="A7" s="33">
        <f t="shared" si="0"/>
      </c>
      <c r="B7" s="34">
        <f t="shared" si="1"/>
        <v>5</v>
      </c>
      <c r="C7" s="79">
        <f t="shared" si="2"/>
        <v>18</v>
      </c>
      <c r="D7" s="55">
        <f t="shared" si="3"/>
        <v>42859</v>
      </c>
      <c r="E7" s="56">
        <v>4</v>
      </c>
      <c r="F7" s="65"/>
      <c r="G7" s="81"/>
    </row>
    <row r="8" spans="1:7" ht="12.75">
      <c r="A8" s="33">
        <f t="shared" si="0"/>
      </c>
      <c r="B8" s="34">
        <f t="shared" si="1"/>
        <v>6</v>
      </c>
      <c r="C8" s="79">
        <f t="shared" si="2"/>
      </c>
      <c r="D8" s="55">
        <f t="shared" si="3"/>
        <v>42860</v>
      </c>
      <c r="E8" s="56">
        <v>5</v>
      </c>
      <c r="F8" s="65"/>
      <c r="G8" s="81"/>
    </row>
    <row r="9" spans="1:7" ht="12.75">
      <c r="A9" s="33">
        <f t="shared" si="0"/>
      </c>
      <c r="B9" s="34">
        <f t="shared" si="1"/>
        <v>7</v>
      </c>
      <c r="C9" s="79">
        <f t="shared" si="2"/>
      </c>
      <c r="D9" s="55">
        <f t="shared" si="3"/>
        <v>42861</v>
      </c>
      <c r="E9" s="56">
        <v>6</v>
      </c>
      <c r="F9" s="65"/>
      <c r="G9" s="81"/>
    </row>
    <row r="10" spans="1:7" ht="13.5" thickBot="1">
      <c r="A10" s="33">
        <f t="shared" si="0"/>
      </c>
      <c r="B10" s="34">
        <f t="shared" si="1"/>
        <v>1</v>
      </c>
      <c r="C10" s="79">
        <f t="shared" si="2"/>
      </c>
      <c r="D10" s="266">
        <f t="shared" si="3"/>
        <v>42862</v>
      </c>
      <c r="E10" s="267">
        <v>7</v>
      </c>
      <c r="F10" s="270"/>
      <c r="G10" s="269"/>
    </row>
    <row r="11" spans="1:7" ht="12.75">
      <c r="A11" s="33">
        <f t="shared" si="0"/>
        <v>1</v>
      </c>
      <c r="B11" s="34">
        <f t="shared" si="1"/>
        <v>2</v>
      </c>
      <c r="C11" s="79">
        <f t="shared" si="2"/>
      </c>
      <c r="D11" s="53">
        <f t="shared" si="3"/>
        <v>42863</v>
      </c>
      <c r="E11" s="54">
        <v>8</v>
      </c>
      <c r="F11" s="64"/>
      <c r="G11" s="345"/>
    </row>
    <row r="12" spans="1:7" ht="12.75">
      <c r="A12" s="33">
        <f t="shared" si="0"/>
      </c>
      <c r="B12" s="34">
        <f t="shared" si="1"/>
        <v>3</v>
      </c>
      <c r="C12" s="79">
        <f t="shared" si="2"/>
      </c>
      <c r="D12" s="55">
        <f t="shared" si="3"/>
        <v>42864</v>
      </c>
      <c r="E12" s="56">
        <v>9</v>
      </c>
      <c r="F12" s="65"/>
      <c r="G12" s="298"/>
    </row>
    <row r="13" spans="1:7" ht="14.25">
      <c r="A13" s="33">
        <f t="shared" si="0"/>
      </c>
      <c r="B13" s="34">
        <f t="shared" si="1"/>
        <v>4</v>
      </c>
      <c r="C13" s="79">
        <f t="shared" si="2"/>
      </c>
      <c r="D13" s="55">
        <f t="shared" si="3"/>
        <v>42865</v>
      </c>
      <c r="E13" s="56">
        <v>10</v>
      </c>
      <c r="F13" s="65"/>
      <c r="G13" s="321"/>
    </row>
    <row r="14" spans="1:8" ht="53.25" customHeight="1">
      <c r="A14" s="33">
        <f t="shared" si="0"/>
      </c>
      <c r="B14" s="34">
        <f t="shared" si="1"/>
        <v>5</v>
      </c>
      <c r="C14" s="79">
        <f t="shared" si="2"/>
        <v>19</v>
      </c>
      <c r="D14" s="162">
        <f t="shared" si="3"/>
        <v>42866</v>
      </c>
      <c r="E14" s="163">
        <v>11</v>
      </c>
      <c r="F14" s="296" t="s">
        <v>104</v>
      </c>
      <c r="G14" s="299" t="s">
        <v>102</v>
      </c>
      <c r="H14" s="325"/>
    </row>
    <row r="15" spans="1:8" ht="43.5" customHeight="1">
      <c r="A15" s="33">
        <f t="shared" si="0"/>
      </c>
      <c r="B15" s="34">
        <f t="shared" si="1"/>
        <v>6</v>
      </c>
      <c r="C15" s="79">
        <f t="shared" si="2"/>
      </c>
      <c r="D15" s="162">
        <f t="shared" si="3"/>
        <v>42867</v>
      </c>
      <c r="E15" s="163">
        <v>12</v>
      </c>
      <c r="F15" s="296" t="s">
        <v>105</v>
      </c>
      <c r="G15" s="299" t="s">
        <v>100</v>
      </c>
      <c r="H15" s="326"/>
    </row>
    <row r="16" spans="1:7" ht="12.75">
      <c r="A16" s="33">
        <f t="shared" si="0"/>
      </c>
      <c r="B16" s="34">
        <f t="shared" si="1"/>
        <v>7</v>
      </c>
      <c r="C16" s="79">
        <f t="shared" si="2"/>
      </c>
      <c r="D16" s="55">
        <f t="shared" si="3"/>
        <v>42868</v>
      </c>
      <c r="E16" s="56">
        <v>13</v>
      </c>
      <c r="F16" s="65"/>
      <c r="G16" s="315"/>
    </row>
    <row r="17" spans="1:7" ht="13.5" thickBot="1">
      <c r="A17" s="33">
        <f t="shared" si="0"/>
      </c>
      <c r="B17" s="34">
        <f t="shared" si="1"/>
        <v>1</v>
      </c>
      <c r="C17" s="79">
        <f t="shared" si="2"/>
      </c>
      <c r="D17" s="266">
        <f t="shared" si="3"/>
        <v>42869</v>
      </c>
      <c r="E17" s="267">
        <v>14</v>
      </c>
      <c r="F17" s="270"/>
      <c r="G17" s="269"/>
    </row>
    <row r="18" spans="1:7" ht="12.75">
      <c r="A18" s="33">
        <f t="shared" si="0"/>
      </c>
      <c r="B18" s="34">
        <f t="shared" si="1"/>
        <v>2</v>
      </c>
      <c r="C18" s="79">
        <f t="shared" si="2"/>
      </c>
      <c r="D18" s="53">
        <f t="shared" si="3"/>
        <v>42870</v>
      </c>
      <c r="E18" s="54">
        <v>15</v>
      </c>
      <c r="F18" s="64"/>
      <c r="G18" s="95"/>
    </row>
    <row r="19" spans="1:7" ht="12.75">
      <c r="A19" s="33">
        <f t="shared" si="0"/>
      </c>
      <c r="B19" s="34">
        <f t="shared" si="1"/>
        <v>3</v>
      </c>
      <c r="C19" s="79">
        <f t="shared" si="2"/>
      </c>
      <c r="D19" s="55">
        <f t="shared" si="3"/>
        <v>42871</v>
      </c>
      <c r="E19" s="56">
        <v>16</v>
      </c>
      <c r="F19" s="65"/>
      <c r="G19" s="81"/>
    </row>
    <row r="20" spans="1:7" ht="12.75">
      <c r="A20" s="33">
        <f t="shared" si="0"/>
      </c>
      <c r="B20" s="34">
        <f t="shared" si="1"/>
        <v>4</v>
      </c>
      <c r="C20" s="79">
        <f t="shared" si="2"/>
      </c>
      <c r="D20" s="55">
        <f t="shared" si="3"/>
        <v>42872</v>
      </c>
      <c r="E20" s="56">
        <v>17</v>
      </c>
      <c r="F20" s="65"/>
      <c r="G20" s="81"/>
    </row>
    <row r="21" spans="1:7" ht="12.75">
      <c r="A21" s="33">
        <f t="shared" si="0"/>
      </c>
      <c r="B21" s="34">
        <f t="shared" si="1"/>
        <v>5</v>
      </c>
      <c r="C21" s="79">
        <f t="shared" si="2"/>
        <v>20</v>
      </c>
      <c r="D21" s="164">
        <f t="shared" si="3"/>
        <v>42873</v>
      </c>
      <c r="E21" s="165">
        <v>18</v>
      </c>
      <c r="F21" s="166" t="s">
        <v>29</v>
      </c>
      <c r="G21" s="81"/>
    </row>
    <row r="22" spans="1:7" ht="12.75">
      <c r="A22" s="33">
        <f t="shared" si="0"/>
      </c>
      <c r="B22" s="34">
        <f t="shared" si="1"/>
        <v>6</v>
      </c>
      <c r="C22" s="79">
        <f t="shared" si="2"/>
      </c>
      <c r="D22" s="55">
        <f t="shared" si="3"/>
        <v>42874</v>
      </c>
      <c r="E22" s="56">
        <v>19</v>
      </c>
      <c r="F22" s="65"/>
      <c r="G22" s="81"/>
    </row>
    <row r="23" spans="1:7" ht="12.75">
      <c r="A23" s="33">
        <f t="shared" si="0"/>
      </c>
      <c r="B23" s="34">
        <f t="shared" si="1"/>
        <v>7</v>
      </c>
      <c r="C23" s="79">
        <f t="shared" si="2"/>
      </c>
      <c r="D23" s="55">
        <f t="shared" si="3"/>
        <v>42875</v>
      </c>
      <c r="E23" s="56">
        <v>20</v>
      </c>
      <c r="F23" s="65"/>
      <c r="G23" s="81"/>
    </row>
    <row r="24" spans="1:7" ht="13.5" thickBot="1">
      <c r="A24" s="33">
        <f t="shared" si="0"/>
      </c>
      <c r="B24" s="34">
        <f t="shared" si="1"/>
        <v>1</v>
      </c>
      <c r="C24" s="79">
        <f t="shared" si="2"/>
      </c>
      <c r="D24" s="266">
        <f t="shared" si="3"/>
        <v>42876</v>
      </c>
      <c r="E24" s="267">
        <v>21</v>
      </c>
      <c r="F24" s="270"/>
      <c r="G24" s="269"/>
    </row>
    <row r="25" spans="1:7" ht="12.75">
      <c r="A25" s="33">
        <f t="shared" si="0"/>
      </c>
      <c r="B25" s="34">
        <f t="shared" si="1"/>
        <v>2</v>
      </c>
      <c r="C25" s="79">
        <f t="shared" si="2"/>
      </c>
      <c r="D25" s="53">
        <f t="shared" si="3"/>
        <v>42877</v>
      </c>
      <c r="E25" s="54">
        <v>22</v>
      </c>
      <c r="F25" s="64"/>
      <c r="G25" s="95"/>
    </row>
    <row r="26" spans="1:8" ht="29.25" customHeight="1">
      <c r="A26" s="33">
        <f t="shared" si="0"/>
      </c>
      <c r="B26" s="34">
        <f t="shared" si="1"/>
        <v>3</v>
      </c>
      <c r="C26" s="79">
        <f t="shared" si="2"/>
      </c>
      <c r="D26" s="162">
        <f t="shared" si="3"/>
        <v>42878</v>
      </c>
      <c r="E26" s="163">
        <v>23</v>
      </c>
      <c r="F26" s="296" t="s">
        <v>103</v>
      </c>
      <c r="G26" s="347" t="s">
        <v>101</v>
      </c>
      <c r="H26" s="325"/>
    </row>
    <row r="27" spans="1:7" ht="12.75">
      <c r="A27" s="33">
        <f t="shared" si="0"/>
      </c>
      <c r="B27" s="34">
        <f t="shared" si="1"/>
        <v>4</v>
      </c>
      <c r="C27" s="79">
        <f t="shared" si="2"/>
      </c>
      <c r="D27" s="55">
        <f t="shared" si="3"/>
        <v>42879</v>
      </c>
      <c r="E27" s="56">
        <v>24</v>
      </c>
      <c r="F27" s="69"/>
      <c r="G27" s="81"/>
    </row>
    <row r="28" spans="1:7" ht="12.75">
      <c r="A28" s="33">
        <f t="shared" si="0"/>
        <v>1</v>
      </c>
      <c r="B28" s="34">
        <f t="shared" si="1"/>
        <v>5</v>
      </c>
      <c r="C28" s="79">
        <f t="shared" si="2"/>
        <v>21</v>
      </c>
      <c r="D28" s="55">
        <f t="shared" si="3"/>
        <v>42880</v>
      </c>
      <c r="E28" s="56">
        <v>25</v>
      </c>
      <c r="F28" s="69"/>
      <c r="G28" s="81"/>
    </row>
    <row r="29" spans="1:7" ht="12.75">
      <c r="A29" s="33">
        <f t="shared" si="0"/>
      </c>
      <c r="B29" s="34">
        <f t="shared" si="1"/>
        <v>6</v>
      </c>
      <c r="C29" s="79">
        <f t="shared" si="2"/>
      </c>
      <c r="D29" s="55">
        <f t="shared" si="3"/>
        <v>42881</v>
      </c>
      <c r="E29" s="56">
        <v>26</v>
      </c>
      <c r="F29" s="69"/>
      <c r="G29" s="81"/>
    </row>
    <row r="30" spans="1:7" ht="12.75">
      <c r="A30" s="33">
        <f t="shared" si="0"/>
      </c>
      <c r="B30" s="34">
        <f t="shared" si="1"/>
        <v>7</v>
      </c>
      <c r="C30" s="79">
        <f t="shared" si="2"/>
      </c>
      <c r="D30" s="55">
        <f t="shared" si="3"/>
        <v>42882</v>
      </c>
      <c r="E30" s="56">
        <v>27</v>
      </c>
      <c r="F30" s="69"/>
      <c r="G30" s="81"/>
    </row>
    <row r="31" spans="1:7" ht="13.5" thickBot="1">
      <c r="A31" s="33">
        <f t="shared" si="0"/>
      </c>
      <c r="B31" s="34">
        <f t="shared" si="1"/>
        <v>1</v>
      </c>
      <c r="C31" s="79">
        <f t="shared" si="2"/>
      </c>
      <c r="D31" s="266">
        <f t="shared" si="3"/>
        <v>42883</v>
      </c>
      <c r="E31" s="267">
        <v>28</v>
      </c>
      <c r="F31" s="268"/>
      <c r="G31" s="269"/>
    </row>
    <row r="32" spans="1:7" ht="12.75">
      <c r="A32" s="33">
        <f t="shared" si="0"/>
      </c>
      <c r="B32" s="34">
        <f>IF(E32="","",WEEKDAY(D32))</f>
        <v>2</v>
      </c>
      <c r="C32" s="79">
        <f t="shared" si="2"/>
      </c>
      <c r="D32" s="227">
        <f t="shared" si="3"/>
        <v>42884</v>
      </c>
      <c r="E32" s="228">
        <v>29</v>
      </c>
      <c r="F32" s="254"/>
      <c r="G32" s="229"/>
    </row>
    <row r="33" spans="1:7" ht="12.75">
      <c r="A33" s="33">
        <f t="shared" si="0"/>
      </c>
      <c r="B33" s="34">
        <f>IF(E33="","",WEEKDAY(D33))</f>
        <v>3</v>
      </c>
      <c r="C33" s="79">
        <f t="shared" si="2"/>
      </c>
      <c r="D33" s="55">
        <f t="shared" si="3"/>
        <v>42885</v>
      </c>
      <c r="E33" s="56">
        <v>30</v>
      </c>
      <c r="F33" s="69"/>
      <c r="G33" s="81"/>
    </row>
    <row r="34" spans="1:7" ht="12.75">
      <c r="A34" s="33">
        <f t="shared" si="0"/>
      </c>
      <c r="B34" s="34">
        <f>IF(E34="","",WEEKDAY(D34))</f>
        <v>4</v>
      </c>
      <c r="C34" s="84">
        <f t="shared" si="2"/>
      </c>
      <c r="D34" s="85">
        <f t="shared" si="3"/>
        <v>42886</v>
      </c>
      <c r="E34" s="86">
        <v>31</v>
      </c>
      <c r="F34" s="87"/>
      <c r="G34" s="88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</sheetData>
  <sheetProtection/>
  <mergeCells count="2">
    <mergeCell ref="C2:E2"/>
    <mergeCell ref="F2:F3"/>
  </mergeCells>
  <conditionalFormatting sqref="C4:C34">
    <cfRule type="expression" priority="1" dxfId="80" stopIfTrue="1">
      <formula>(B4=1)</formula>
    </cfRule>
  </conditionalFormatting>
  <conditionalFormatting sqref="D4:D34">
    <cfRule type="expression" priority="2" dxfId="2" stopIfTrue="1">
      <formula>OR(B4=1,B4=7)</formula>
    </cfRule>
  </conditionalFormatting>
  <conditionalFormatting sqref="E4:E34">
    <cfRule type="expression" priority="3" dxfId="3" stopIfTrue="1">
      <formula>(A4=1)</formula>
    </cfRule>
    <cfRule type="expression" priority="4" dxfId="2" stopIfTrue="1">
      <formula>OR(B4=1,B4=7)</formula>
    </cfRule>
  </conditionalFormatting>
  <hyperlinks>
    <hyperlink ref="C2:E2" location="'2016'!A1" display="'2016'!A1"/>
  </hyperlinks>
  <printOptions/>
  <pageMargins left="0.7" right="0.7" top="0.75" bottom="0.75" header="0.3" footer="0.3"/>
  <pageSetup fitToHeight="0" fitToWidth="1" horizontalDpi="600" verticalDpi="600" orientation="landscape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8"/>
  <sheetViews>
    <sheetView showGridLines="0" zoomScale="120" zoomScaleNormal="120" zoomScalePageLayoutView="0" workbookViewId="0" topLeftCell="B16">
      <selection activeCell="G25" sqref="G25"/>
    </sheetView>
  </sheetViews>
  <sheetFormatPr defaultColWidth="11.421875" defaultRowHeight="12.75"/>
  <cols>
    <col min="1" max="2" width="0.9921875" style="31" customWidth="1"/>
    <col min="3" max="3" width="4.57421875" style="1" customWidth="1"/>
    <col min="4" max="4" width="9.421875" style="0" customWidth="1"/>
    <col min="5" max="5" width="5.7109375" style="0" customWidth="1"/>
    <col min="6" max="6" width="11.57421875" style="0" customWidth="1"/>
    <col min="7" max="7" width="118.00390625" style="0" customWidth="1"/>
    <col min="8" max="8" width="34.7109375" style="0" customWidth="1"/>
  </cols>
  <sheetData>
    <row r="1" spans="1:2" s="1" customFormat="1" ht="9.75" customHeight="1" thickBot="1">
      <c r="A1" s="31"/>
      <c r="B1" s="31"/>
    </row>
    <row r="2" spans="1:8" s="1" customFormat="1" ht="19.5" customHeight="1" thickBot="1">
      <c r="A2" s="31"/>
      <c r="B2" s="32">
        <f>MATCH(5,B4:B10)</f>
        <v>7</v>
      </c>
      <c r="C2" s="357" t="s">
        <v>81</v>
      </c>
      <c r="D2" s="358"/>
      <c r="E2" s="359"/>
      <c r="F2" s="362"/>
      <c r="G2" s="51">
        <f>DATE(Année,E3,1)</f>
        <v>42887</v>
      </c>
      <c r="H2" s="48"/>
    </row>
    <row r="3" spans="1:7" s="36" customFormat="1" ht="9" customHeight="1" thickBot="1">
      <c r="A3" s="31"/>
      <c r="B3" s="31"/>
      <c r="C3" s="31"/>
      <c r="D3" s="31">
        <f>Année</f>
        <v>2017</v>
      </c>
      <c r="E3" s="35">
        <v>6</v>
      </c>
      <c r="F3" s="361"/>
      <c r="G3" s="37">
        <f>DATE(Année,1,1)</f>
        <v>42736</v>
      </c>
    </row>
    <row r="4" spans="1:7" ht="12.75">
      <c r="A4" s="33">
        <f aca="true" t="shared" si="0" ref="A4:A33">IF(COUNTIF(tjf,D4)&gt;0,1,"")</f>
      </c>
      <c r="B4" s="34">
        <f aca="true" t="shared" si="1" ref="B4:B31">WEEKDAY(D4)</f>
        <v>5</v>
      </c>
      <c r="C4" s="74">
        <f aca="true" t="shared" si="2" ref="C4:C33">IF(B4=5,INT((D4-ier-prem)/7)+2,"")</f>
        <v>22</v>
      </c>
      <c r="D4" s="53">
        <f>G2</f>
        <v>42887</v>
      </c>
      <c r="E4" s="54">
        <v>1</v>
      </c>
      <c r="F4" s="68"/>
      <c r="G4" s="95"/>
    </row>
    <row r="5" spans="1:7" ht="12.75">
      <c r="A5" s="33">
        <f t="shared" si="0"/>
      </c>
      <c r="B5" s="34">
        <f t="shared" si="1"/>
        <v>6</v>
      </c>
      <c r="C5" s="79">
        <f t="shared" si="2"/>
      </c>
      <c r="D5" s="55">
        <f aca="true" t="shared" si="3" ref="D5:D33">D4+1</f>
        <v>42888</v>
      </c>
      <c r="E5" s="56">
        <v>2</v>
      </c>
      <c r="F5" s="69"/>
      <c r="G5" s="80"/>
    </row>
    <row r="6" spans="1:7" ht="12.75">
      <c r="A6" s="33">
        <f t="shared" si="0"/>
      </c>
      <c r="B6" s="34">
        <f t="shared" si="1"/>
        <v>7</v>
      </c>
      <c r="C6" s="79">
        <f t="shared" si="2"/>
      </c>
      <c r="D6" s="55">
        <f t="shared" si="3"/>
        <v>42889</v>
      </c>
      <c r="E6" s="56">
        <v>3</v>
      </c>
      <c r="F6" s="65"/>
      <c r="G6" s="81"/>
    </row>
    <row r="7" spans="1:7" ht="13.5" thickBot="1">
      <c r="A7" s="33">
        <f t="shared" si="0"/>
        <v>1</v>
      </c>
      <c r="B7" s="34">
        <f t="shared" si="1"/>
        <v>1</v>
      </c>
      <c r="C7" s="79">
        <f t="shared" si="2"/>
      </c>
      <c r="D7" s="266">
        <f t="shared" si="3"/>
        <v>42890</v>
      </c>
      <c r="E7" s="267">
        <v>4</v>
      </c>
      <c r="F7" s="270"/>
      <c r="G7" s="269"/>
    </row>
    <row r="8" spans="1:7" ht="12.75">
      <c r="A8" s="33">
        <f t="shared" si="0"/>
        <v>1</v>
      </c>
      <c r="B8" s="34">
        <f t="shared" si="1"/>
        <v>2</v>
      </c>
      <c r="C8" s="79">
        <f t="shared" si="2"/>
      </c>
      <c r="D8" s="53">
        <f t="shared" si="3"/>
        <v>42891</v>
      </c>
      <c r="E8" s="54">
        <v>5</v>
      </c>
      <c r="F8" s="64"/>
      <c r="G8" s="95"/>
    </row>
    <row r="9" spans="1:7" ht="12.75">
      <c r="A9" s="33">
        <f t="shared" si="0"/>
      </c>
      <c r="B9" s="34">
        <f t="shared" si="1"/>
        <v>3</v>
      </c>
      <c r="C9" s="79">
        <f t="shared" si="2"/>
      </c>
      <c r="D9" s="55">
        <f t="shared" si="3"/>
        <v>42892</v>
      </c>
      <c r="E9" s="56">
        <v>6</v>
      </c>
      <c r="F9" s="65"/>
      <c r="G9" s="81"/>
    </row>
    <row r="10" spans="1:7" ht="12.75">
      <c r="A10" s="33">
        <f t="shared" si="0"/>
      </c>
      <c r="B10" s="34">
        <f t="shared" si="1"/>
        <v>4</v>
      </c>
      <c r="C10" s="79">
        <f t="shared" si="2"/>
      </c>
      <c r="D10" s="55">
        <f t="shared" si="3"/>
        <v>42893</v>
      </c>
      <c r="E10" s="56">
        <v>7</v>
      </c>
      <c r="F10" s="65"/>
      <c r="G10" s="81"/>
    </row>
    <row r="11" spans="1:7" ht="53.25" customHeight="1">
      <c r="A11" s="33">
        <f t="shared" si="0"/>
      </c>
      <c r="B11" s="34">
        <f t="shared" si="1"/>
        <v>5</v>
      </c>
      <c r="C11" s="79">
        <f t="shared" si="2"/>
        <v>23</v>
      </c>
      <c r="D11" s="162">
        <f t="shared" si="3"/>
        <v>42894</v>
      </c>
      <c r="E11" s="163">
        <v>8</v>
      </c>
      <c r="F11" s="296" t="s">
        <v>64</v>
      </c>
      <c r="G11" s="328" t="s">
        <v>116</v>
      </c>
    </row>
    <row r="12" spans="1:7" ht="21" customHeight="1">
      <c r="A12" s="33">
        <f t="shared" si="0"/>
      </c>
      <c r="B12" s="34">
        <f t="shared" si="1"/>
        <v>6</v>
      </c>
      <c r="C12" s="79">
        <f t="shared" si="2"/>
      </c>
      <c r="D12" s="162">
        <f t="shared" si="3"/>
        <v>42895</v>
      </c>
      <c r="E12" s="163">
        <v>9</v>
      </c>
      <c r="F12" s="296" t="s">
        <v>103</v>
      </c>
      <c r="G12" s="350" t="s">
        <v>110</v>
      </c>
    </row>
    <row r="13" spans="1:7" ht="14.25">
      <c r="A13" s="33">
        <f t="shared" si="0"/>
      </c>
      <c r="B13" s="34">
        <f t="shared" si="1"/>
        <v>7</v>
      </c>
      <c r="C13" s="79">
        <f t="shared" si="2"/>
      </c>
      <c r="D13" s="55">
        <f t="shared" si="3"/>
        <v>42896</v>
      </c>
      <c r="E13" s="56">
        <v>10</v>
      </c>
      <c r="F13" s="65"/>
      <c r="G13" s="321"/>
    </row>
    <row r="14" spans="1:7" ht="13.5" thickBot="1">
      <c r="A14" s="33">
        <f t="shared" si="0"/>
      </c>
      <c r="B14" s="34">
        <f t="shared" si="1"/>
        <v>1</v>
      </c>
      <c r="C14" s="79">
        <f t="shared" si="2"/>
      </c>
      <c r="D14" s="266">
        <f t="shared" si="3"/>
        <v>42897</v>
      </c>
      <c r="E14" s="267">
        <v>11</v>
      </c>
      <c r="F14" s="270"/>
      <c r="G14" s="343"/>
    </row>
    <row r="15" spans="1:7" ht="43.5" customHeight="1">
      <c r="A15" s="33">
        <f t="shared" si="0"/>
      </c>
      <c r="B15" s="34">
        <f t="shared" si="1"/>
        <v>2</v>
      </c>
      <c r="C15" s="79">
        <f t="shared" si="2"/>
      </c>
      <c r="D15" s="53">
        <f t="shared" si="3"/>
        <v>42898</v>
      </c>
      <c r="E15" s="54">
        <v>12</v>
      </c>
      <c r="F15" s="64"/>
      <c r="G15" s="342"/>
    </row>
    <row r="16" spans="1:7" ht="12.75">
      <c r="A16" s="33">
        <f t="shared" si="0"/>
      </c>
      <c r="B16" s="34">
        <f t="shared" si="1"/>
        <v>3</v>
      </c>
      <c r="C16" s="79">
        <f t="shared" si="2"/>
      </c>
      <c r="D16" s="55">
        <f t="shared" si="3"/>
        <v>42899</v>
      </c>
      <c r="E16" s="56">
        <v>13</v>
      </c>
      <c r="F16" s="65"/>
      <c r="G16" s="315"/>
    </row>
    <row r="17" spans="1:7" ht="12.75">
      <c r="A17" s="33">
        <f t="shared" si="0"/>
      </c>
      <c r="B17" s="34">
        <f t="shared" si="1"/>
        <v>4</v>
      </c>
      <c r="C17" s="79">
        <f t="shared" si="2"/>
      </c>
      <c r="D17" s="55">
        <f t="shared" si="3"/>
        <v>42900</v>
      </c>
      <c r="E17" s="56">
        <v>14</v>
      </c>
      <c r="F17" s="65"/>
      <c r="G17" s="81"/>
    </row>
    <row r="18" spans="1:7" ht="12.75">
      <c r="A18" s="33">
        <f t="shared" si="0"/>
      </c>
      <c r="B18" s="34">
        <f t="shared" si="1"/>
        <v>5</v>
      </c>
      <c r="C18" s="79">
        <f t="shared" si="2"/>
        <v>24</v>
      </c>
      <c r="D18" s="55">
        <f t="shared" si="3"/>
        <v>42901</v>
      </c>
      <c r="E18" s="56">
        <v>15</v>
      </c>
      <c r="F18" s="65"/>
      <c r="G18" s="81"/>
    </row>
    <row r="19" spans="1:7" ht="12.75">
      <c r="A19" s="33">
        <f t="shared" si="0"/>
      </c>
      <c r="B19" s="34">
        <f t="shared" si="1"/>
        <v>6</v>
      </c>
      <c r="C19" s="79">
        <f t="shared" si="2"/>
      </c>
      <c r="D19" s="55">
        <f t="shared" si="3"/>
        <v>42902</v>
      </c>
      <c r="E19" s="56">
        <v>16</v>
      </c>
      <c r="F19" s="65"/>
      <c r="G19" s="81"/>
    </row>
    <row r="20" spans="1:7" ht="12.75">
      <c r="A20" s="33">
        <f t="shared" si="0"/>
      </c>
      <c r="B20" s="34">
        <f t="shared" si="1"/>
        <v>7</v>
      </c>
      <c r="C20" s="79">
        <f t="shared" si="2"/>
      </c>
      <c r="D20" s="55">
        <f t="shared" si="3"/>
        <v>42903</v>
      </c>
      <c r="E20" s="56">
        <v>17</v>
      </c>
      <c r="F20" s="65"/>
      <c r="G20" s="81"/>
    </row>
    <row r="21" spans="1:7" ht="13.5" thickBot="1">
      <c r="A21" s="33">
        <f t="shared" si="0"/>
      </c>
      <c r="B21" s="34">
        <f t="shared" si="1"/>
        <v>1</v>
      </c>
      <c r="C21" s="79">
        <f t="shared" si="2"/>
      </c>
      <c r="D21" s="266">
        <f t="shared" si="3"/>
        <v>42904</v>
      </c>
      <c r="E21" s="267">
        <v>18</v>
      </c>
      <c r="F21" s="270"/>
      <c r="G21" s="269"/>
    </row>
    <row r="22" spans="1:7" ht="12.75">
      <c r="A22" s="33">
        <f t="shared" si="0"/>
      </c>
      <c r="B22" s="34">
        <f t="shared" si="1"/>
        <v>2</v>
      </c>
      <c r="C22" s="79">
        <f t="shared" si="2"/>
      </c>
      <c r="D22" s="53">
        <f t="shared" si="3"/>
        <v>42905</v>
      </c>
      <c r="E22" s="54">
        <v>19</v>
      </c>
      <c r="F22" s="64"/>
      <c r="G22" s="95"/>
    </row>
    <row r="23" spans="1:7" ht="43.5" customHeight="1">
      <c r="A23" s="33">
        <f t="shared" si="0"/>
      </c>
      <c r="B23" s="34">
        <f t="shared" si="1"/>
        <v>3</v>
      </c>
      <c r="C23" s="79">
        <f t="shared" si="2"/>
      </c>
      <c r="D23" s="162">
        <f t="shared" si="3"/>
        <v>42906</v>
      </c>
      <c r="E23" s="163">
        <v>20</v>
      </c>
      <c r="F23" s="296" t="s">
        <v>64</v>
      </c>
      <c r="G23" s="298" t="s">
        <v>115</v>
      </c>
    </row>
    <row r="24" spans="1:7" ht="12.75">
      <c r="A24" s="33">
        <f t="shared" si="0"/>
      </c>
      <c r="B24" s="34">
        <f t="shared" si="1"/>
        <v>4</v>
      </c>
      <c r="C24" s="79">
        <f t="shared" si="2"/>
      </c>
      <c r="D24" s="55">
        <f t="shared" si="3"/>
        <v>42907</v>
      </c>
      <c r="E24" s="56">
        <v>21</v>
      </c>
      <c r="F24" s="65"/>
      <c r="G24" s="81"/>
    </row>
    <row r="25" spans="1:7" ht="12.75">
      <c r="A25" s="33">
        <f t="shared" si="0"/>
      </c>
      <c r="B25" s="34">
        <f t="shared" si="1"/>
        <v>5</v>
      </c>
      <c r="C25" s="79">
        <f t="shared" si="2"/>
        <v>25</v>
      </c>
      <c r="D25" s="55">
        <f t="shared" si="3"/>
        <v>42908</v>
      </c>
      <c r="E25" s="56">
        <v>22</v>
      </c>
      <c r="F25" s="65"/>
      <c r="G25" s="81"/>
    </row>
    <row r="26" spans="1:7" ht="12.75">
      <c r="A26" s="33">
        <f t="shared" si="0"/>
      </c>
      <c r="B26" s="34">
        <f t="shared" si="1"/>
        <v>6</v>
      </c>
      <c r="C26" s="79">
        <f t="shared" si="2"/>
      </c>
      <c r="D26" s="55">
        <f t="shared" si="3"/>
        <v>42909</v>
      </c>
      <c r="E26" s="56">
        <v>23</v>
      </c>
      <c r="F26" s="65"/>
      <c r="G26" s="81"/>
    </row>
    <row r="27" spans="1:7" ht="12.75">
      <c r="A27" s="33">
        <f t="shared" si="0"/>
      </c>
      <c r="B27" s="34">
        <f t="shared" si="1"/>
        <v>7</v>
      </c>
      <c r="C27" s="79">
        <f t="shared" si="2"/>
      </c>
      <c r="D27" s="55">
        <f t="shared" si="3"/>
        <v>42910</v>
      </c>
      <c r="E27" s="56">
        <v>24</v>
      </c>
      <c r="F27" s="69"/>
      <c r="G27" s="81"/>
    </row>
    <row r="28" spans="1:7" ht="13.5" thickBot="1">
      <c r="A28" s="33">
        <f t="shared" si="0"/>
      </c>
      <c r="B28" s="34">
        <f t="shared" si="1"/>
        <v>1</v>
      </c>
      <c r="C28" s="79">
        <f t="shared" si="2"/>
      </c>
      <c r="D28" s="266">
        <f t="shared" si="3"/>
        <v>42911</v>
      </c>
      <c r="E28" s="267">
        <v>25</v>
      </c>
      <c r="F28" s="268"/>
      <c r="G28" s="269"/>
    </row>
    <row r="29" spans="1:7" ht="12.75">
      <c r="A29" s="33">
        <f t="shared" si="0"/>
      </c>
      <c r="B29" s="34">
        <f t="shared" si="1"/>
        <v>2</v>
      </c>
      <c r="C29" s="79">
        <f t="shared" si="2"/>
      </c>
      <c r="D29" s="53">
        <f t="shared" si="3"/>
        <v>42912</v>
      </c>
      <c r="E29" s="54">
        <v>26</v>
      </c>
      <c r="F29" s="68"/>
      <c r="G29" s="95"/>
    </row>
    <row r="30" spans="1:7" ht="12.75">
      <c r="A30" s="33">
        <f t="shared" si="0"/>
      </c>
      <c r="B30" s="34">
        <f t="shared" si="1"/>
        <v>3</v>
      </c>
      <c r="C30" s="79">
        <f t="shared" si="2"/>
      </c>
      <c r="D30" s="227">
        <f t="shared" si="3"/>
        <v>42913</v>
      </c>
      <c r="E30" s="228">
        <v>27</v>
      </c>
      <c r="F30" s="254"/>
      <c r="G30" s="229"/>
    </row>
    <row r="31" spans="1:7" ht="12.75">
      <c r="A31" s="33">
        <f t="shared" si="0"/>
      </c>
      <c r="B31" s="34">
        <f t="shared" si="1"/>
        <v>4</v>
      </c>
      <c r="C31" s="79">
        <f t="shared" si="2"/>
      </c>
      <c r="D31" s="55">
        <f t="shared" si="3"/>
        <v>42914</v>
      </c>
      <c r="E31" s="56">
        <v>28</v>
      </c>
      <c r="F31" s="69"/>
      <c r="G31" s="81"/>
    </row>
    <row r="32" spans="1:7" ht="12.75">
      <c r="A32" s="33">
        <f t="shared" si="0"/>
      </c>
      <c r="B32" s="34">
        <f>IF(E32="","",WEEKDAY(D32))</f>
        <v>5</v>
      </c>
      <c r="C32" s="79">
        <f t="shared" si="2"/>
        <v>26</v>
      </c>
      <c r="D32" s="340">
        <f t="shared" si="3"/>
        <v>42915</v>
      </c>
      <c r="E32" s="341">
        <v>29</v>
      </c>
      <c r="F32" s="56"/>
      <c r="G32" s="81" t="s">
        <v>29</v>
      </c>
    </row>
    <row r="33" spans="1:7" ht="12.75">
      <c r="A33" s="33">
        <f t="shared" si="0"/>
      </c>
      <c r="B33" s="34">
        <f>IF(E33="","",WEEKDAY(D33))</f>
        <v>6</v>
      </c>
      <c r="C33" s="84">
        <f t="shared" si="2"/>
      </c>
      <c r="D33" s="340">
        <f t="shared" si="3"/>
        <v>42916</v>
      </c>
      <c r="E33" s="341">
        <v>30</v>
      </c>
      <c r="F33" s="87"/>
      <c r="G33" s="88" t="s">
        <v>29</v>
      </c>
    </row>
    <row r="34" spans="4:7" ht="12.75">
      <c r="D34" s="1"/>
      <c r="E34" s="1"/>
      <c r="F34" s="46"/>
      <c r="G34" s="47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</sheetData>
  <sheetProtection/>
  <mergeCells count="2">
    <mergeCell ref="C2:E2"/>
    <mergeCell ref="F2:F3"/>
  </mergeCells>
  <conditionalFormatting sqref="C4:C33">
    <cfRule type="expression" priority="9" dxfId="80" stopIfTrue="1">
      <formula>(B4=1)</formula>
    </cfRule>
  </conditionalFormatting>
  <conditionalFormatting sqref="D4:D32">
    <cfRule type="expression" priority="10" dxfId="2" stopIfTrue="1">
      <formula>OR(B4=1,B4=7)</formula>
    </cfRule>
  </conditionalFormatting>
  <conditionalFormatting sqref="E4:E31">
    <cfRule type="expression" priority="11" dxfId="3" stopIfTrue="1">
      <formula>(A4=1)</formula>
    </cfRule>
    <cfRule type="expression" priority="12" dxfId="2" stopIfTrue="1">
      <formula>OR(B4=1,B4=7)</formula>
    </cfRule>
  </conditionalFormatting>
  <conditionalFormatting sqref="F32">
    <cfRule type="expression" priority="7" dxfId="3" stopIfTrue="1">
      <formula>(B32=1)</formula>
    </cfRule>
    <cfRule type="expression" priority="8" dxfId="2" stopIfTrue="1">
      <formula>OR(C32=1,C32=7)</formula>
    </cfRule>
  </conditionalFormatting>
  <conditionalFormatting sqref="E32">
    <cfRule type="expression" priority="4" dxfId="3" stopIfTrue="1">
      <formula>(A32=1)</formula>
    </cfRule>
    <cfRule type="expression" priority="5" dxfId="2" stopIfTrue="1">
      <formula>OR(B32=1,B32=7)</formula>
    </cfRule>
  </conditionalFormatting>
  <conditionalFormatting sqref="D33">
    <cfRule type="expression" priority="3" dxfId="2" stopIfTrue="1">
      <formula>OR(B33=1,B33=7)</formula>
    </cfRule>
  </conditionalFormatting>
  <conditionalFormatting sqref="E33">
    <cfRule type="expression" priority="1" dxfId="3" stopIfTrue="1">
      <formula>(A33=1)</formula>
    </cfRule>
    <cfRule type="expression" priority="2" dxfId="2" stopIfTrue="1">
      <formula>OR(B33=1,B33=7)</formula>
    </cfRule>
  </conditionalFormatting>
  <hyperlinks>
    <hyperlink ref="C2:E2" location="'2016'!A1" display="'2016'!A1"/>
  </hyperlinks>
  <printOptions/>
  <pageMargins left="0.7" right="0.7" top="0.75" bottom="0.75" header="0.3" footer="0.3"/>
  <pageSetup fitToHeight="0" fitToWidth="1" horizontalDpi="600" verticalDpi="60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9"/>
  <sheetViews>
    <sheetView showGridLines="0" tabSelected="1" zoomScalePageLayoutView="0" workbookViewId="0" topLeftCell="A1">
      <selection activeCell="G10" sqref="G10"/>
    </sheetView>
  </sheetViews>
  <sheetFormatPr defaultColWidth="11.421875" defaultRowHeight="12.75"/>
  <cols>
    <col min="1" max="2" width="0.9921875" style="31" customWidth="1"/>
    <col min="3" max="3" width="4.57421875" style="1" customWidth="1"/>
    <col min="4" max="4" width="9.421875" style="0" customWidth="1"/>
    <col min="5" max="5" width="5.7109375" style="0" customWidth="1"/>
    <col min="6" max="6" width="16.7109375" style="0" customWidth="1"/>
    <col min="7" max="7" width="118.00390625" style="0" customWidth="1"/>
    <col min="8" max="8" width="34.7109375" style="0" customWidth="1"/>
  </cols>
  <sheetData>
    <row r="1" spans="1:2" s="1" customFormat="1" ht="9.75" customHeight="1" thickBot="1">
      <c r="A1" s="31"/>
      <c r="B1" s="31"/>
    </row>
    <row r="2" spans="1:8" s="1" customFormat="1" ht="19.5" customHeight="1" thickBot="1">
      <c r="A2" s="31"/>
      <c r="B2" s="32">
        <f>MATCH(5,B4:B10)</f>
        <v>6</v>
      </c>
      <c r="C2" s="357" t="s">
        <v>81</v>
      </c>
      <c r="D2" s="358"/>
      <c r="E2" s="359"/>
      <c r="F2" s="362"/>
      <c r="G2" s="51">
        <f>DATE(Année,E3,1)</f>
        <v>42917</v>
      </c>
      <c r="H2" s="48"/>
    </row>
    <row r="3" spans="1:7" s="36" customFormat="1" ht="9" customHeight="1">
      <c r="A3" s="31"/>
      <c r="B3" s="31"/>
      <c r="C3" s="31"/>
      <c r="D3" s="31">
        <f>Année</f>
        <v>2017</v>
      </c>
      <c r="E3" s="35">
        <v>7</v>
      </c>
      <c r="F3" s="361"/>
      <c r="G3" s="37">
        <f>DATE(Année,1,1)</f>
        <v>42736</v>
      </c>
    </row>
    <row r="4" spans="1:7" ht="12.75">
      <c r="A4" s="33">
        <f aca="true" t="shared" si="0" ref="A4:A34">IF(COUNTIF(tjf,D4)&gt;0,1,"")</f>
      </c>
      <c r="B4" s="34">
        <f aca="true" t="shared" si="1" ref="B4:B31">WEEKDAY(D4)</f>
        <v>7</v>
      </c>
      <c r="C4" s="74">
        <f aca="true" t="shared" si="2" ref="C4:C34">IF(B4=5,INT((D4-ier-prem)/7)+2,"")</f>
      </c>
      <c r="D4" s="75">
        <f>G2</f>
        <v>42917</v>
      </c>
      <c r="E4" s="76">
        <v>1</v>
      </c>
      <c r="F4" s="77"/>
      <c r="G4" s="78"/>
    </row>
    <row r="5" spans="1:7" ht="13.5" thickBot="1">
      <c r="A5" s="33">
        <f t="shared" si="0"/>
      </c>
      <c r="B5" s="34">
        <f t="shared" si="1"/>
        <v>1</v>
      </c>
      <c r="C5" s="79">
        <f t="shared" si="2"/>
      </c>
      <c r="D5" s="61">
        <f aca="true" t="shared" si="3" ref="D5:D34">D4+1</f>
        <v>42918</v>
      </c>
      <c r="E5" s="62">
        <v>2</v>
      </c>
      <c r="F5" s="67"/>
      <c r="G5" s="94"/>
    </row>
    <row r="6" spans="1:7" ht="12.75">
      <c r="A6" s="33">
        <f t="shared" si="0"/>
      </c>
      <c r="B6" s="34">
        <f t="shared" si="1"/>
        <v>2</v>
      </c>
      <c r="C6" s="79">
        <f t="shared" si="2"/>
      </c>
      <c r="D6" s="53">
        <f t="shared" si="3"/>
        <v>42919</v>
      </c>
      <c r="E6" s="54">
        <v>3</v>
      </c>
      <c r="F6" s="282"/>
      <c r="G6" s="95"/>
    </row>
    <row r="7" spans="1:7" ht="12.75">
      <c r="A7" s="33">
        <f t="shared" si="0"/>
      </c>
      <c r="B7" s="34">
        <f t="shared" si="1"/>
        <v>3</v>
      </c>
      <c r="C7" s="79">
        <f t="shared" si="2"/>
      </c>
      <c r="D7" s="55">
        <f t="shared" si="3"/>
        <v>42920</v>
      </c>
      <c r="E7" s="56">
        <v>4</v>
      </c>
      <c r="F7" s="57"/>
      <c r="G7" s="81"/>
    </row>
    <row r="8" spans="1:7" ht="12.75">
      <c r="A8" s="33">
        <f t="shared" si="0"/>
      </c>
      <c r="B8" s="34">
        <f t="shared" si="1"/>
        <v>4</v>
      </c>
      <c r="C8" s="79">
        <f t="shared" si="2"/>
      </c>
      <c r="D8" s="55">
        <f t="shared" si="3"/>
        <v>42921</v>
      </c>
      <c r="E8" s="56">
        <v>5</v>
      </c>
      <c r="F8" s="57"/>
      <c r="G8" s="81"/>
    </row>
    <row r="9" spans="1:7" ht="12.75">
      <c r="A9" s="33">
        <f t="shared" si="0"/>
      </c>
      <c r="B9" s="34">
        <f t="shared" si="1"/>
        <v>5</v>
      </c>
      <c r="C9" s="79">
        <f t="shared" si="2"/>
        <v>27</v>
      </c>
      <c r="D9" s="55">
        <f t="shared" si="3"/>
        <v>42922</v>
      </c>
      <c r="E9" s="56">
        <v>6</v>
      </c>
      <c r="F9" s="57"/>
      <c r="G9" s="81"/>
    </row>
    <row r="10" spans="1:7" ht="12.75">
      <c r="A10" s="33">
        <f t="shared" si="0"/>
      </c>
      <c r="B10" s="34">
        <f t="shared" si="1"/>
        <v>6</v>
      </c>
      <c r="C10" s="79">
        <f t="shared" si="2"/>
      </c>
      <c r="D10" s="55">
        <f t="shared" si="3"/>
        <v>42923</v>
      </c>
      <c r="E10" s="56">
        <v>7</v>
      </c>
      <c r="F10" s="57"/>
      <c r="G10" s="81" t="s">
        <v>117</v>
      </c>
    </row>
    <row r="11" spans="1:7" ht="12.75">
      <c r="A11" s="33">
        <f t="shared" si="0"/>
      </c>
      <c r="B11" s="34">
        <f t="shared" si="1"/>
        <v>7</v>
      </c>
      <c r="C11" s="79">
        <f t="shared" si="2"/>
      </c>
      <c r="D11" s="55">
        <f t="shared" si="3"/>
        <v>42924</v>
      </c>
      <c r="E11" s="56">
        <v>8</v>
      </c>
      <c r="F11" s="57"/>
      <c r="G11" s="344"/>
    </row>
    <row r="12" spans="1:7" ht="13.5" thickBot="1">
      <c r="A12" s="33">
        <f t="shared" si="0"/>
      </c>
      <c r="B12" s="34">
        <f t="shared" si="1"/>
        <v>1</v>
      </c>
      <c r="C12" s="79">
        <f t="shared" si="2"/>
      </c>
      <c r="D12" s="266">
        <f t="shared" si="3"/>
        <v>42925</v>
      </c>
      <c r="E12" s="267">
        <v>9</v>
      </c>
      <c r="F12" s="276"/>
      <c r="G12" s="313"/>
    </row>
    <row r="13" spans="1:7" ht="34.5" customHeight="1">
      <c r="A13" s="33">
        <f t="shared" si="0"/>
      </c>
      <c r="B13" s="34">
        <f t="shared" si="1"/>
        <v>2</v>
      </c>
      <c r="C13" s="79">
        <f t="shared" si="2"/>
      </c>
      <c r="D13" s="53">
        <f t="shared" si="3"/>
        <v>42926</v>
      </c>
      <c r="E13" s="54">
        <v>10</v>
      </c>
      <c r="F13" s="330"/>
      <c r="G13" s="298"/>
    </row>
    <row r="14" spans="1:7" ht="35.25" customHeight="1">
      <c r="A14" s="33">
        <f t="shared" si="0"/>
      </c>
      <c r="B14" s="34">
        <f t="shared" si="1"/>
        <v>3</v>
      </c>
      <c r="C14" s="79">
        <f t="shared" si="2"/>
      </c>
      <c r="D14" s="162">
        <f t="shared" si="3"/>
        <v>42927</v>
      </c>
      <c r="E14" s="163">
        <v>11</v>
      </c>
      <c r="F14" s="331" t="s">
        <v>66</v>
      </c>
      <c r="G14" s="298" t="s">
        <v>109</v>
      </c>
    </row>
    <row r="15" spans="1:7" ht="51" customHeight="1">
      <c r="A15" s="33">
        <f t="shared" si="0"/>
      </c>
      <c r="B15" s="34">
        <f t="shared" si="1"/>
        <v>4</v>
      </c>
      <c r="C15" s="79">
        <f t="shared" si="2"/>
      </c>
      <c r="D15" s="162">
        <f t="shared" si="3"/>
        <v>42928</v>
      </c>
      <c r="E15" s="163">
        <v>12</v>
      </c>
      <c r="F15" s="331" t="s">
        <v>64</v>
      </c>
      <c r="G15" s="346" t="s">
        <v>113</v>
      </c>
    </row>
    <row r="16" spans="1:7" ht="12.75">
      <c r="A16" s="33">
        <f t="shared" si="0"/>
      </c>
      <c r="B16" s="34">
        <f t="shared" si="1"/>
        <v>5</v>
      </c>
      <c r="C16" s="79">
        <f t="shared" si="2"/>
        <v>28</v>
      </c>
      <c r="D16" s="287">
        <f t="shared" si="3"/>
        <v>42929</v>
      </c>
      <c r="E16" s="288">
        <v>13</v>
      </c>
      <c r="F16" s="57"/>
      <c r="G16" s="315"/>
    </row>
    <row r="17" spans="1:7" ht="12.75">
      <c r="A17" s="33">
        <f t="shared" si="0"/>
        <v>1</v>
      </c>
      <c r="B17" s="34">
        <f t="shared" si="1"/>
        <v>6</v>
      </c>
      <c r="C17" s="79">
        <f t="shared" si="2"/>
      </c>
      <c r="D17" s="55">
        <f t="shared" si="3"/>
        <v>42930</v>
      </c>
      <c r="E17" s="56">
        <v>14</v>
      </c>
      <c r="F17" s="57"/>
      <c r="G17" s="81"/>
    </row>
    <row r="18" spans="1:7" ht="12.75">
      <c r="A18" s="33">
        <f t="shared" si="0"/>
      </c>
      <c r="B18" s="34">
        <f t="shared" si="1"/>
        <v>7</v>
      </c>
      <c r="C18" s="79">
        <f t="shared" si="2"/>
      </c>
      <c r="D18" s="55">
        <f t="shared" si="3"/>
        <v>42931</v>
      </c>
      <c r="E18" s="56">
        <v>15</v>
      </c>
      <c r="F18" s="57"/>
      <c r="G18" s="81"/>
    </row>
    <row r="19" spans="1:7" ht="13.5" thickBot="1">
      <c r="A19" s="33">
        <f t="shared" si="0"/>
      </c>
      <c r="B19" s="34">
        <f t="shared" si="1"/>
        <v>1</v>
      </c>
      <c r="C19" s="79">
        <f t="shared" si="2"/>
      </c>
      <c r="D19" s="266">
        <f t="shared" si="3"/>
        <v>42932</v>
      </c>
      <c r="E19" s="267">
        <v>16</v>
      </c>
      <c r="F19" s="276"/>
      <c r="G19" s="269"/>
    </row>
    <row r="20" spans="1:7" ht="12.75">
      <c r="A20" s="33">
        <f t="shared" si="0"/>
      </c>
      <c r="B20" s="34">
        <f t="shared" si="1"/>
        <v>2</v>
      </c>
      <c r="C20" s="79">
        <f t="shared" si="2"/>
      </c>
      <c r="D20" s="53">
        <f t="shared" si="3"/>
        <v>42933</v>
      </c>
      <c r="E20" s="54">
        <v>17</v>
      </c>
      <c r="F20" s="282"/>
      <c r="G20" s="95"/>
    </row>
    <row r="21" spans="1:7" ht="12.75">
      <c r="A21" s="33">
        <f t="shared" si="0"/>
      </c>
      <c r="B21" s="34">
        <f t="shared" si="1"/>
        <v>3</v>
      </c>
      <c r="C21" s="79">
        <f t="shared" si="2"/>
      </c>
      <c r="D21" s="55">
        <f t="shared" si="3"/>
        <v>42934</v>
      </c>
      <c r="E21" s="56">
        <v>18</v>
      </c>
      <c r="F21" s="57"/>
      <c r="G21" s="81"/>
    </row>
    <row r="22" spans="1:7" ht="12.75">
      <c r="A22" s="33">
        <f t="shared" si="0"/>
      </c>
      <c r="B22" s="34">
        <f t="shared" si="1"/>
        <v>4</v>
      </c>
      <c r="C22" s="79">
        <f t="shared" si="2"/>
      </c>
      <c r="D22" s="55">
        <f t="shared" si="3"/>
        <v>42935</v>
      </c>
      <c r="E22" s="56">
        <v>19</v>
      </c>
      <c r="F22" s="57"/>
      <c r="G22" s="81"/>
    </row>
    <row r="23" spans="1:7" ht="12.75">
      <c r="A23" s="33">
        <f t="shared" si="0"/>
      </c>
      <c r="B23" s="34">
        <f t="shared" si="1"/>
        <v>5</v>
      </c>
      <c r="C23" s="79">
        <f t="shared" si="2"/>
        <v>29</v>
      </c>
      <c r="D23" s="55">
        <f t="shared" si="3"/>
        <v>42936</v>
      </c>
      <c r="E23" s="56">
        <v>20</v>
      </c>
      <c r="F23" s="277"/>
      <c r="G23" s="81"/>
    </row>
    <row r="24" spans="1:7" ht="12.75">
      <c r="A24" s="33">
        <f t="shared" si="0"/>
      </c>
      <c r="B24" s="34">
        <f t="shared" si="1"/>
        <v>6</v>
      </c>
      <c r="C24" s="79">
        <f t="shared" si="2"/>
      </c>
      <c r="D24" s="55">
        <f t="shared" si="3"/>
        <v>42937</v>
      </c>
      <c r="E24" s="56">
        <v>21</v>
      </c>
      <c r="F24" s="57"/>
      <c r="G24" s="81"/>
    </row>
    <row r="25" spans="1:7" ht="12.75">
      <c r="A25" s="33">
        <f t="shared" si="0"/>
      </c>
      <c r="B25" s="34">
        <f t="shared" si="1"/>
        <v>7</v>
      </c>
      <c r="C25" s="79">
        <f t="shared" si="2"/>
      </c>
      <c r="D25" s="55">
        <f t="shared" si="3"/>
        <v>42938</v>
      </c>
      <c r="E25" s="56">
        <v>22</v>
      </c>
      <c r="F25" s="57"/>
      <c r="G25" s="81"/>
    </row>
    <row r="26" spans="1:7" ht="13.5" thickBot="1">
      <c r="A26" s="33">
        <f t="shared" si="0"/>
      </c>
      <c r="B26" s="34">
        <f t="shared" si="1"/>
        <v>1</v>
      </c>
      <c r="C26" s="79">
        <f t="shared" si="2"/>
      </c>
      <c r="D26" s="266">
        <f t="shared" si="3"/>
        <v>42939</v>
      </c>
      <c r="E26" s="267">
        <v>23</v>
      </c>
      <c r="F26" s="276"/>
      <c r="G26" s="269"/>
    </row>
    <row r="27" spans="1:7" ht="12.75">
      <c r="A27" s="33">
        <f t="shared" si="0"/>
      </c>
      <c r="B27" s="34">
        <f t="shared" si="1"/>
        <v>2</v>
      </c>
      <c r="C27" s="79">
        <f t="shared" si="2"/>
      </c>
      <c r="D27" s="53">
        <f t="shared" si="3"/>
        <v>42940</v>
      </c>
      <c r="E27" s="54">
        <v>24</v>
      </c>
      <c r="F27" s="68"/>
      <c r="G27" s="95"/>
    </row>
    <row r="28" spans="1:7" ht="12.75">
      <c r="A28" s="33">
        <f t="shared" si="0"/>
      </c>
      <c r="B28" s="34">
        <f t="shared" si="1"/>
        <v>3</v>
      </c>
      <c r="C28" s="79">
        <f t="shared" si="2"/>
      </c>
      <c r="D28" s="55">
        <f t="shared" si="3"/>
        <v>42941</v>
      </c>
      <c r="E28" s="56">
        <v>25</v>
      </c>
      <c r="F28" s="69"/>
      <c r="G28" s="81"/>
    </row>
    <row r="29" spans="1:7" ht="12.75">
      <c r="A29" s="33">
        <f t="shared" si="0"/>
      </c>
      <c r="B29" s="34">
        <f t="shared" si="1"/>
        <v>4</v>
      </c>
      <c r="C29" s="79">
        <f t="shared" si="2"/>
      </c>
      <c r="D29" s="55">
        <f t="shared" si="3"/>
        <v>42942</v>
      </c>
      <c r="E29" s="56">
        <v>26</v>
      </c>
      <c r="F29" s="69"/>
      <c r="G29" s="81"/>
    </row>
    <row r="30" spans="1:7" ht="12.75">
      <c r="A30" s="33">
        <f t="shared" si="0"/>
      </c>
      <c r="B30" s="34">
        <f t="shared" si="1"/>
        <v>5</v>
      </c>
      <c r="C30" s="79">
        <f t="shared" si="2"/>
        <v>30</v>
      </c>
      <c r="D30" s="55">
        <f t="shared" si="3"/>
        <v>42943</v>
      </c>
      <c r="E30" s="56">
        <v>27</v>
      </c>
      <c r="F30" s="69"/>
      <c r="G30" s="81"/>
    </row>
    <row r="31" spans="1:7" ht="12.75">
      <c r="A31" s="33">
        <f t="shared" si="0"/>
      </c>
      <c r="B31" s="34">
        <f t="shared" si="1"/>
        <v>6</v>
      </c>
      <c r="C31" s="79">
        <f t="shared" si="2"/>
      </c>
      <c r="D31" s="55">
        <f t="shared" si="3"/>
        <v>42944</v>
      </c>
      <c r="E31" s="56">
        <v>28</v>
      </c>
      <c r="F31" s="69"/>
      <c r="G31" s="81"/>
    </row>
    <row r="32" spans="1:7" ht="12.75">
      <c r="A32" s="33">
        <f t="shared" si="0"/>
      </c>
      <c r="B32" s="34">
        <f>IF(E32="","",WEEKDAY(D32))</f>
        <v>7</v>
      </c>
      <c r="C32" s="79">
        <f t="shared" si="2"/>
      </c>
      <c r="D32" s="55">
        <f t="shared" si="3"/>
        <v>42945</v>
      </c>
      <c r="E32" s="56">
        <v>29</v>
      </c>
      <c r="F32" s="69"/>
      <c r="G32" s="81"/>
    </row>
    <row r="33" spans="1:7" ht="13.5" thickBot="1">
      <c r="A33" s="33">
        <f t="shared" si="0"/>
      </c>
      <c r="B33" s="34">
        <f>IF(E33="","",WEEKDAY(D33))</f>
        <v>1</v>
      </c>
      <c r="C33" s="79">
        <f t="shared" si="2"/>
      </c>
      <c r="D33" s="266">
        <f t="shared" si="3"/>
        <v>42946</v>
      </c>
      <c r="E33" s="267">
        <v>30</v>
      </c>
      <c r="F33" s="268"/>
      <c r="G33" s="269"/>
    </row>
    <row r="34" spans="1:7" ht="12.75">
      <c r="A34" s="33">
        <f t="shared" si="0"/>
      </c>
      <c r="B34" s="34">
        <f>IF(E34="","",WEEKDAY(D34))</f>
        <v>2</v>
      </c>
      <c r="C34" s="84">
        <f t="shared" si="2"/>
      </c>
      <c r="D34" s="278">
        <f t="shared" si="3"/>
        <v>42947</v>
      </c>
      <c r="E34" s="279">
        <v>31</v>
      </c>
      <c r="F34" s="280"/>
      <c r="G34" s="281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</sheetData>
  <sheetProtection/>
  <mergeCells count="2">
    <mergeCell ref="C2:E2"/>
    <mergeCell ref="F2:F3"/>
  </mergeCells>
  <conditionalFormatting sqref="C4:C34">
    <cfRule type="expression" priority="1" dxfId="80" stopIfTrue="1">
      <formula>(B4=1)</formula>
    </cfRule>
  </conditionalFormatting>
  <conditionalFormatting sqref="D4:D34">
    <cfRule type="expression" priority="2" dxfId="2" stopIfTrue="1">
      <formula>OR(B4=1,B4=7)</formula>
    </cfRule>
  </conditionalFormatting>
  <conditionalFormatting sqref="E4:E34">
    <cfRule type="expression" priority="3" dxfId="3" stopIfTrue="1">
      <formula>(A4=1)</formula>
    </cfRule>
    <cfRule type="expression" priority="4" dxfId="2" stopIfTrue="1">
      <formula>OR(B4=1,B4=7)</formula>
    </cfRule>
  </conditionalFormatting>
  <hyperlinks>
    <hyperlink ref="C2:E2" location="'2016'!A1" display="'2016'!A1"/>
  </hyperlinks>
  <printOptions/>
  <pageMargins left="0.7" right="0.7" top="0.75" bottom="0.75" header="0.3" footer="0.3"/>
  <pageSetup fitToHeight="0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Denis.L</dc:creator>
  <cp:keywords/>
  <dc:description/>
  <cp:lastModifiedBy>Patricia Anceau</cp:lastModifiedBy>
  <cp:lastPrinted>2017-04-24T14:55:54Z</cp:lastPrinted>
  <dcterms:created xsi:type="dcterms:W3CDTF">2002-03-04T14:59:02Z</dcterms:created>
  <dcterms:modified xsi:type="dcterms:W3CDTF">2017-06-19T15:33:05Z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